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60" yWindow="912" windowWidth="12120" windowHeight="7176" tabRatio="932" activeTab="11"/>
  </bookViews>
  <sheets>
    <sheet name="遞送單" sheetId="45" r:id="rId1"/>
    <sheet name="審計處(不用印)" sheetId="47" r:id="rId2"/>
    <sheet name="編表步驟" sheetId="29" r:id="rId3"/>
    <sheet name="1封面" sheetId="28" r:id="rId4"/>
    <sheet name="目次" sheetId="27" r:id="rId5"/>
    <sheet name="來源餘絀表" sheetId="1" r:id="rId6"/>
    <sheet name="增減說明" sheetId="34" r:id="rId7"/>
    <sheet name="餘絀表(實際數)" sheetId="30" r:id="rId8"/>
    <sheet name="餘絀表(預算數)" sheetId="31" r:id="rId9"/>
    <sheet name="綜平" sheetId="10" r:id="rId10"/>
    <sheet name="各－平衡表" sheetId="11" r:id="rId11"/>
    <sheet name="主要業務" sheetId="44" r:id="rId12"/>
    <sheet name="固定項目-折舊" sheetId="49" r:id="rId13"/>
    <sheet name="購建固定資產" sheetId="41" r:id="rId14"/>
    <sheet name="累計實際" sheetId="42" r:id="rId15"/>
    <sheet name="累計預算" sheetId="48" r:id="rId16"/>
    <sheet name="上月實際 " sheetId="39" r:id="rId17"/>
    <sheet name="上月預算 " sheetId="40" r:id="rId18"/>
    <sheet name="現金基金餘額" sheetId="24" r:id="rId19"/>
    <sheet name="Sheet1" sheetId="18"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a" localSheetId="12">#REF!</definedName>
    <definedName name="\a" localSheetId="13">#REF!</definedName>
    <definedName name="\a">#REF!</definedName>
    <definedName name="\b" localSheetId="12">[1]Sales!#REF!</definedName>
    <definedName name="\b">[1]Sales!#REF!</definedName>
    <definedName name="\e" localSheetId="12">[2]主管明細!#REF!</definedName>
    <definedName name="\e">[2]主管明細!#REF!</definedName>
    <definedName name="\i" localSheetId="12">[3]員工人數及給與計算表old!#REF!</definedName>
    <definedName name="\i">[3]員工人數及給與計算表old!#REF!</definedName>
    <definedName name="\l" localSheetId="12">#REF!</definedName>
    <definedName name="\l" localSheetId="13">#REF!</definedName>
    <definedName name="\l">#REF!</definedName>
    <definedName name="\m" localSheetId="12">[3]員工人數及給與計算表old!#REF!</definedName>
    <definedName name="\m">[3]員工人數及給與計算表old!#REF!</definedName>
    <definedName name="\P" localSheetId="12">#REF!</definedName>
    <definedName name="\P" localSheetId="18">#REF!</definedName>
    <definedName name="\P" localSheetId="13">#REF!</definedName>
    <definedName name="\P">#REF!</definedName>
    <definedName name="\q">#N/A</definedName>
    <definedName name="\s" localSheetId="12">[3]員工人數及給與計算表old!#REF!</definedName>
    <definedName name="\s">[3]員工人數及給與計算表old!#REF!</definedName>
    <definedName name="\t">#REF!</definedName>
    <definedName name="\w" localSheetId="12">#REF!</definedName>
    <definedName name="\w">#REF!</definedName>
    <definedName name="\z" localSheetId="4">#REF!</definedName>
    <definedName name="\Z" localSheetId="12">[4]業務費!#REF!</definedName>
    <definedName name="\Z" localSheetId="6">[5]業務費!#REF!</definedName>
    <definedName name="\Z">[5]業務費!#REF!</definedName>
    <definedName name="_1a01_">#REF!</definedName>
    <definedName name="_2a02_" hidden="1">#REF!</definedName>
    <definedName name="_2G" localSheetId="12">#REF!</definedName>
    <definedName name="_2G" localSheetId="13">#REF!</definedName>
    <definedName name="_2G">#REF!</definedName>
    <definedName name="_3a03_" hidden="1">#REF!</definedName>
    <definedName name="_3G" localSheetId="12">#REF!</definedName>
    <definedName name="_3G" localSheetId="13">#REF!</definedName>
    <definedName name="_3G">#REF!</definedName>
    <definedName name="_3GS" localSheetId="12">#REF!</definedName>
    <definedName name="_3GS" localSheetId="13">#REF!</definedName>
    <definedName name="_3GS">#REF!</definedName>
    <definedName name="_4a04_">#REF!</definedName>
    <definedName name="_5a05_" hidden="1">#REF!</definedName>
    <definedName name="_8G" localSheetId="12">#REF!</definedName>
    <definedName name="_8G" localSheetId="13">#REF!</definedName>
    <definedName name="_8G">#REF!</definedName>
    <definedName name="_a" localSheetId="12">#REF!</definedName>
    <definedName name="_a">#REF!</definedName>
    <definedName name="_b" localSheetId="12">#REF!</definedName>
    <definedName name="_b">#REF!</definedName>
    <definedName name="_Fill" localSheetId="4" hidden="1">#REF!</definedName>
    <definedName name="_Fill" localSheetId="10" hidden="1">'[6]W 貸出款'!$C$4:$M$4</definedName>
    <definedName name="_Fill" localSheetId="12" hidden="1">'[6]W 貸出款'!$C$4:$M$4</definedName>
    <definedName name="_Fill" localSheetId="18" hidden="1">'[6]W 貸出款'!$C$4:$M$4</definedName>
    <definedName name="_Fill" hidden="1">'[7]W 貸出款'!$C$4:$M$4</definedName>
    <definedName name="_Key1" localSheetId="12" hidden="1">'[8]97TAB1'!#REF!</definedName>
    <definedName name="_Key1" hidden="1">'[8]97TAB1'!#REF!</definedName>
    <definedName name="_oil1" localSheetId="12">#REF!</definedName>
    <definedName name="_oil1">#REF!</definedName>
    <definedName name="_oil2" localSheetId="12">#REF!</definedName>
    <definedName name="_oil2">#REF!</definedName>
    <definedName name="_Order1" hidden="1">0</definedName>
    <definedName name="_Parse_Out" localSheetId="12" hidden="1">'[9]90年度'!#REF!</definedName>
    <definedName name="_Parse_Out" hidden="1">'[10]90年度'!#REF!</definedName>
    <definedName name="a" localSheetId="4" hidden="1">#REF!</definedName>
    <definedName name="A" localSheetId="12">#REF!</definedName>
    <definedName name="A" localSheetId="18">#REF!</definedName>
    <definedName name="A" localSheetId="13">#REF!</definedName>
    <definedName name="A">#REF!</definedName>
    <definedName name="A_\BP7082.BB">#REF!</definedName>
    <definedName name="A_\BR7082.AA">#N/A</definedName>
    <definedName name="A_\MP\BA8081.JJ">#REF!</definedName>
    <definedName name="A__MP_BA8081.JJ">#REF!</definedName>
    <definedName name="A_BR8203.JJ">#REF!</definedName>
    <definedName name="A_BR8203.JK">#REF!</definedName>
    <definedName name="A1_">#N/A</definedName>
    <definedName name="aa" localSheetId="12" hidden="1">[11]銷貨成本!$M$9</definedName>
    <definedName name="aa" hidden="1">[12]銷貨成本!$M$9</definedName>
    <definedName name="aaa" localSheetId="12" hidden="1">[13]銷貨成本!$M$9</definedName>
    <definedName name="aaa" localSheetId="6" hidden="1">[14]銷貨成本!$M$9</definedName>
    <definedName name="aaa" hidden="1">[14]銷貨成本!$M$9</definedName>
    <definedName name="aaa.exl">[12]銷貨收入!$HY$8182</definedName>
    <definedName name="aaaaaaaaaaaaa" hidden="1">{"'Sheet1'!$A$1:$I$102","'Sheet1'!$A$1:$I$104"}</definedName>
    <definedName name="aaawerwaerwear" hidden="1">{"'Sheet1'!$A$1:$I$102","'Sheet1'!$A$1:$I$104"}</definedName>
    <definedName name="aabbbb" hidden="1">{"'Sheet1'!$A$1:$I$102","'Sheet1'!$A$1:$I$104"}</definedName>
    <definedName name="abc" localSheetId="12">[15]銷貨收入!$J$1:$R$36</definedName>
    <definedName name="abc" localSheetId="6">[16]銷貨收入!$J$1:$R$36</definedName>
    <definedName name="abc">[16]銷貨收入!$J$1:$R$36</definedName>
    <definedName name="abc.jls">#REF!</definedName>
    <definedName name="aeeeaae" hidden="1">{"'Sheet1'!$A$1:$I$102","'Sheet1'!$A$1:$I$104"}</definedName>
    <definedName name="awerwaerwaerwaer" hidden="1">{"'Sheet1'!$A$1:$I$102","'Sheet1'!$A$1:$I$104"}</definedName>
    <definedName name="B" localSheetId="4">#N/A</definedName>
    <definedName name="B" localSheetId="12">#REF!</definedName>
    <definedName name="B" localSheetId="18">#REF!</definedName>
    <definedName name="B" localSheetId="13">#REF!</definedName>
    <definedName name="B">#REF!</definedName>
    <definedName name="bb" localSheetId="12">[11]銷貨收入!$H$1:$O$32</definedName>
    <definedName name="bb">[12]銷貨收入!$H$1:$O$32</definedName>
    <definedName name="bbb" localSheetId="12">[13]銷貨收入!$H$1:$O$32</definedName>
    <definedName name="bbb" localSheetId="6">[14]銷貨收入!$H$1:$O$32</definedName>
    <definedName name="bbb">[14]銷貨收入!$H$1:$O$32</definedName>
    <definedName name="BP">#N/A</definedName>
    <definedName name="BR8202.JJ">#REF!</definedName>
    <definedName name="BS8088.F.AA">#REF!</definedName>
    <definedName name="C_">#N/A</definedName>
    <definedName name="cc" localSheetId="12">[13]銷貨收入!$H$1:$O$32</definedName>
    <definedName name="cc" localSheetId="6">[14]銷貨收入!$H$1:$O$32</definedName>
    <definedName name="cc">[14]銷貨收入!$H$1:$O$32</definedName>
    <definedName name="ccc" localSheetId="12">[11]銷貨收入!$H$1:$O$32</definedName>
    <definedName name="ccc">[12]銷貨收入!$H$1:$O$32</definedName>
    <definedName name="CG" localSheetId="12">#REF!</definedName>
    <definedName name="CG" localSheetId="13">#REF!</definedName>
    <definedName name="CG">#REF!</definedName>
    <definedName name="CHEN" localSheetId="12">[17]全部國營事業!#REF!</definedName>
    <definedName name="CHEN">[17]全部國營事業!#REF!</definedName>
    <definedName name="D" localSheetId="12">#REF!</definedName>
    <definedName name="D">#REF!</definedName>
    <definedName name="dd" localSheetId="12">[13]銷貨收入!$HY$8182</definedName>
    <definedName name="dd" localSheetId="6">[14]銷貨收入!$HY$8182</definedName>
    <definedName name="dd">[14]銷貨收入!$HY$8182</definedName>
    <definedName name="ddd" localSheetId="12">[11]銷貨收入!$HY$8182</definedName>
    <definedName name="ddd">[12]銷貨收入!$HY$8182</definedName>
    <definedName name="dfrg" hidden="1">{"'Sheet1'!$A$1:$I$102","'Sheet1'!$A$1:$I$104"}</definedName>
    <definedName name="e">#REF!</definedName>
    <definedName name="ee" localSheetId="12">[13]銷貨收入!$H$1:$O$32</definedName>
    <definedName name="ee" localSheetId="6">[14]銷貨收入!$H$1:$O$32</definedName>
    <definedName name="ee">[14]銷貨收入!$H$1:$O$32</definedName>
    <definedName name="eee" localSheetId="12">[11]銷貨收入!$H$1:$O$32</definedName>
    <definedName name="eee">[12]銷貨收入!$H$1:$O$32</definedName>
    <definedName name="eeee" hidden="1">{"'Sheet1'!$A$1:$I$102","'Sheet1'!$A$1:$I$104"}</definedName>
    <definedName name="eeeeawerawer" hidden="1">{"'Sheet1'!$A$1:$I$102","'Sheet1'!$A$1:$I$104"}</definedName>
    <definedName name="Excel_BuiltIn__FilterDatabase_1" localSheetId="12">[18]外交部!#REF!</definedName>
    <definedName name="Excel_BuiltIn__FilterDatabase_1">[18]外交部!#REF!</definedName>
    <definedName name="EXP" localSheetId="12">#REF!</definedName>
    <definedName name="EXP" localSheetId="18">#REF!</definedName>
    <definedName name="EXP" localSheetId="13">#REF!</definedName>
    <definedName name="EXP">#REF!</definedName>
    <definedName name="ff" localSheetId="12">[13]銷貨收入!$H$1:$O$32</definedName>
    <definedName name="ff" localSheetId="6">[14]銷貨收入!$H$1:$O$32</definedName>
    <definedName name="ff">[14]銷貨收入!$H$1:$O$32</definedName>
    <definedName name="fff" localSheetId="12">[11]銷貨收入!$H$1:$O$32</definedName>
    <definedName name="fff">[12]銷貨收入!$H$1:$O$32</definedName>
    <definedName name="fffffff" hidden="1">{"'Sheet1'!$A$1:$I$102","'Sheet1'!$A$1:$I$104"}</definedName>
    <definedName name="fffffffffff" hidden="1">{"'Sheet1'!$A$1:$I$102","'Sheet1'!$A$1:$I$104"}</definedName>
    <definedName name="fffffffffffffffffffffff" hidden="1">{"'Sheet1'!$A$1:$I$102","'Sheet1'!$A$1:$I$104"}</definedName>
    <definedName name="gg">#REF!</definedName>
    <definedName name="HEAD" localSheetId="4">#REF!</definedName>
    <definedName name="HEAD" localSheetId="12">#N/A</definedName>
    <definedName name="HEAD">#N/A</definedName>
    <definedName name="HH" localSheetId="12">[19]繳庫!#REF!</definedName>
    <definedName name="HH">[19]繳庫!#REF!</definedName>
    <definedName name="hhhh" hidden="1">{"'Sheet1'!$A$1:$I$102","'Sheet1'!$A$1:$I$104"}</definedName>
    <definedName name="hhhhhhhhhhhh" hidden="1">{"'Sheet1'!$A$1:$I$102","'Sheet1'!$A$1:$I$104"}</definedName>
    <definedName name="HTML_CodePage" hidden="1">950</definedName>
    <definedName name="HTML_Control" hidden="1">{"'Sheet1'!$A$1:$I$102","'Sheet1'!$A$1:$I$104"}</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"C:\htmlchi\gtable-bb.htm"</definedName>
    <definedName name="HTML_PathTemplate" hidden="1">"C:\htmlchi\table-bbb.htm"</definedName>
    <definedName name="HTML_Title" hidden="1">""</definedName>
    <definedName name="II">#REF!</definedName>
    <definedName name="INC" localSheetId="12">#REF!</definedName>
    <definedName name="INC" localSheetId="18">#REF!</definedName>
    <definedName name="INC" localSheetId="13">#REF!</definedName>
    <definedName name="INC">#REF!</definedName>
    <definedName name="JJ" localSheetId="12">[20]麥寮!#REF!</definedName>
    <definedName name="JJ">[20]麥寮!#REF!</definedName>
    <definedName name="kkk" hidden="1">{"'Sheet1'!$A$1:$I$102","'Sheet1'!$A$1:$I$104"}</definedName>
    <definedName name="LB6084.BS.BS">#N/A</definedName>
    <definedName name="ll" localSheetId="12" hidden="1">#REF!</definedName>
    <definedName name="ll" hidden="1">#REF!</definedName>
    <definedName name="M1_">#N/A</definedName>
    <definedName name="M2_">#N/A</definedName>
    <definedName name="NAME">#N/A</definedName>
    <definedName name="NI">#REF!</definedName>
    <definedName name="ONE" localSheetId="12">[17]全部國營事業!#REF!</definedName>
    <definedName name="ONE">[17]全部國營事業!#REF!</definedName>
    <definedName name="OTHER" localSheetId="4">#REF!</definedName>
    <definedName name="OTHER" localSheetId="12">[21]exp彙計!$Q$196:$IV$7996</definedName>
    <definedName name="OTHER" localSheetId="6">[22]exp彙計!$Q$196:$IV$7996</definedName>
    <definedName name="OTHER">[22]exp彙計!$Q$196:$IV$7996</definedName>
    <definedName name="OVERSEA">#N/A</definedName>
    <definedName name="_xlnm.Print_Area" localSheetId="17">'上月預算 '!$A$2:$I$87</definedName>
    <definedName name="_xlnm.Print_Area" localSheetId="16">'上月實際 '!$A$2:$I$87</definedName>
    <definedName name="_xlnm.Print_Area" localSheetId="11">主要業務!$A$2:$I$68</definedName>
    <definedName name="_xlnm.Print_Area" localSheetId="10">'各－平衡表'!$A$4:$I$119</definedName>
    <definedName name="_xlnm.Print_Area" localSheetId="5">來源餘絀表!$A$2:$K$88</definedName>
    <definedName name="_xlnm.Print_Area" localSheetId="12">'固定項目-折舊'!$A$1:$G$54</definedName>
    <definedName name="_xlnm.Print_Area" localSheetId="18">現金基金餘額!$A$1:$E$17</definedName>
    <definedName name="_xlnm.Print_Area" localSheetId="15">累計預算!$A$2:$J$87</definedName>
    <definedName name="_xlnm.Print_Area" localSheetId="14">累計實際!$A$2:$J$87</definedName>
    <definedName name="_xlnm.Print_Area" localSheetId="9">綜平!$A$2:$J$66</definedName>
    <definedName name="_xlnm.Print_Area" localSheetId="6">增減說明!$A$1:$C$54</definedName>
    <definedName name="_xlnm.Print_Area" localSheetId="8">'餘絀表(預算數)'!$A$2:$J$88</definedName>
    <definedName name="_xlnm.Print_Area" localSheetId="7">'餘絀表(實際數)'!$A$2:$J$88</definedName>
    <definedName name="_xlnm.Print_Area" localSheetId="13">購建固定資產!$B$1:$R$60</definedName>
    <definedName name="_xlnm.Print_Area">[16]銷貨收入!$J$1:$R$36</definedName>
    <definedName name="PRINT_AREA_MI" localSheetId="12">[15]銷貨收入!$J$1:$R$36</definedName>
    <definedName name="PRINT_AREA_MI" localSheetId="6">[16]銷貨收入!$J$1:$R$36</definedName>
    <definedName name="PRINT_AREA_MI">[16]銷貨收入!$J$1:$R$36</definedName>
    <definedName name="_xlnm.Print_Titles" localSheetId="17">'上月預算 '!$2:$9</definedName>
    <definedName name="_xlnm.Print_Titles" localSheetId="16">'上月實際 '!$2:$9</definedName>
    <definedName name="_xlnm.Print_Titles" localSheetId="11">主要業務!$2:$7</definedName>
    <definedName name="_xlnm.Print_Titles" localSheetId="10">'各－平衡表'!$1:$6</definedName>
    <definedName name="_xlnm.Print_Titles" localSheetId="5">來源餘絀表!$2:$9</definedName>
    <definedName name="_xlnm.Print_Titles" localSheetId="12">'固定項目-折舊'!$5:$5</definedName>
    <definedName name="_xlnm.Print_Titles" localSheetId="15">累計預算!$2:$9</definedName>
    <definedName name="_xlnm.Print_Titles" localSheetId="14">累計實際!$2:$9</definedName>
    <definedName name="_xlnm.Print_Titles" localSheetId="9">綜平!$2:$7</definedName>
    <definedName name="_xlnm.Print_Titles" localSheetId="6">增減說明!$1:$7</definedName>
    <definedName name="_xlnm.Print_Titles" localSheetId="8">'餘絀表(預算數)'!$2:$9</definedName>
    <definedName name="_xlnm.Print_Titles" localSheetId="7">'餘絀表(實際數)'!$2:$9</definedName>
    <definedName name="_xlnm.Print_Titles" localSheetId="13">購建固定資產!$1:$9</definedName>
    <definedName name="qqqqqqqqqq" hidden="1">{"'Sheet1'!$A$1:$I$102","'Sheet1'!$A$1:$I$104"}</definedName>
    <definedName name="qqqqqqqqqqqqq" hidden="1">{"'Sheet1'!$A$1:$I$102","'Sheet1'!$A$1:$I$104"}</definedName>
    <definedName name="rate">#REF!</definedName>
    <definedName name="rate2" localSheetId="12">'[23]員額(2)'!#REF!</definedName>
    <definedName name="rate2">'[23]員額(2)'!#REF!</definedName>
    <definedName name="rate3" localSheetId="12">'[23]員額(2)'!#REF!</definedName>
    <definedName name="rate3">'[23]員額(2)'!#REF!</definedName>
    <definedName name="rrwearwe" hidden="1">{"'Sheet1'!$A$1:$I$102","'Sheet1'!$A$1:$I$104"}</definedName>
    <definedName name="seeee" hidden="1">{"'Sheet1'!$A$1:$I$102","'Sheet1'!$A$1:$I$104"}</definedName>
    <definedName name="STANDER" localSheetId="4">#REF!</definedName>
    <definedName name="STANDER" localSheetId="12">[21]外幣收支彙計!$IV$8189</definedName>
    <definedName name="STANDER" localSheetId="6">[22]外幣收支彙計!$IV$8189</definedName>
    <definedName name="STANDER">[22]外幣收支彙計!$IV$8189</definedName>
    <definedName name="swsw" hidden="1">{"'Sheet1'!$A$1:$I$102","'Sheet1'!$A$1:$I$104"}</definedName>
    <definedName name="T">#N/A</definedName>
    <definedName name="TT" localSheetId="12">#REF!</definedName>
    <definedName name="TT" localSheetId="18">#REF!</definedName>
    <definedName name="TT" localSheetId="13">#REF!</definedName>
    <definedName name="TT">#REF!</definedName>
    <definedName name="uuu" hidden="1">{"'Sheet1'!$A$1:$I$102","'Sheet1'!$A$1:$I$104"}</definedName>
    <definedName name="w" hidden="1">{"'Sheet1'!$A$1:$I$102","'Sheet1'!$A$1:$I$104"}</definedName>
    <definedName name="www" hidden="1">{"'Sheet1'!$A$1:$I$102","'Sheet1'!$A$1:$I$104"}</definedName>
    <definedName name="wwwww" hidden="1">{"'Sheet1'!$A$1:$I$102","'Sheet1'!$A$1:$I$104"}</definedName>
    <definedName name="Y">#N/A</definedName>
    <definedName name="Z" localSheetId="4">#REF!</definedName>
    <definedName name="Z" localSheetId="12">#N/A</definedName>
    <definedName name="Z">#N/A</definedName>
    <definedName name="zz" localSheetId="12">[20]麥寮!#REF!</definedName>
    <definedName name="zz">[20]麥寮!#REF!</definedName>
    <definedName name="zzz">#N/A</definedName>
    <definedName name="一">[24]其他營業收入!$A$1:$L$37</definedName>
    <definedName name="一科93銷收" localSheetId="12">[25]業務費!#REF!</definedName>
    <definedName name="一科93銷收">[25]業務費!#REF!</definedName>
    <definedName name="二">[24]其他營業收入!$A$1:$L$37</definedName>
    <definedName name="合併車輛">#REF!</definedName>
    <definedName name="我" hidden="1">{"'Sheet1'!$A$1:$I$102","'Sheet1'!$A$1:$I$104"}</definedName>
    <definedName name="折舊" localSheetId="12">[20]麥寮!#REF!</definedName>
    <definedName name="折舊">[20]麥寮!#REF!</definedName>
    <definedName name="防檢局" hidden="1">#REF!</definedName>
    <definedName name="畜產">'[26]車輛 (1)'!$B$1:$J$246</definedName>
    <definedName name="豬隻死亡" hidden="1">[12]銷貨成本!$M$9</definedName>
    <definedName name="豬隻死亡保險" localSheetId="12">[27]員工人數及給與計算表old!#REF!</definedName>
    <definedName name="豬隻死亡保險">[27]員工人數及給與計算表old!#REF!</definedName>
    <definedName name="糧政明細">#REF!</definedName>
    <definedName name="職能表預" localSheetId="12">'[28]員額(2)'!#REF!</definedName>
    <definedName name="職能表預">'[28]員額(2)'!#REF!</definedName>
    <definedName name="雜糧成本" localSheetId="12">[29]業務費!#REF!</definedName>
    <definedName name="雜糧成本">[29]業務費!#REF!</definedName>
  </definedNames>
  <calcPr calcId="145621" fullPrecision="0"/>
</workbook>
</file>

<file path=xl/calcChain.xml><?xml version="1.0" encoding="utf-8"?>
<calcChain xmlns="http://schemas.openxmlformats.org/spreadsheetml/2006/main">
  <c r="A94" i="45" l="1"/>
  <c r="A75" i="45"/>
  <c r="A49" i="45"/>
  <c r="A30" i="45"/>
  <c r="B101" i="42" l="1"/>
  <c r="H128" i="11" l="1"/>
  <c r="G24" i="49" l="1"/>
  <c r="D35" i="44" l="1"/>
  <c r="M58" i="41" l="1"/>
  <c r="K57" i="41"/>
  <c r="M57" i="41" s="1"/>
  <c r="I57" i="41"/>
  <c r="I64" i="41" s="1"/>
  <c r="B34" i="30" l="1"/>
  <c r="D46" i="30" l="1"/>
  <c r="F51" i="42" l="1"/>
  <c r="I58" i="31"/>
  <c r="D58" i="1" s="1"/>
  <c r="I58" i="30"/>
  <c r="C58" i="1" s="1"/>
  <c r="F62" i="49"/>
  <c r="C59" i="49"/>
  <c r="D59" i="49"/>
  <c r="E59" i="49"/>
  <c r="F59" i="49"/>
  <c r="B59" i="49"/>
  <c r="C48" i="49"/>
  <c r="D48" i="49"/>
  <c r="E48" i="49"/>
  <c r="F48" i="49"/>
  <c r="B48" i="49"/>
  <c r="G49" i="49"/>
  <c r="G48" i="49" s="1"/>
  <c r="H12" i="44"/>
  <c r="H26" i="31"/>
  <c r="G58" i="48"/>
  <c r="D50" i="48"/>
  <c r="G58" i="42"/>
  <c r="D50" i="42"/>
  <c r="N11" i="41"/>
  <c r="I10" i="41"/>
  <c r="H10" i="41"/>
  <c r="N10" i="41" s="1"/>
  <c r="D10" i="41"/>
  <c r="D64" i="41" s="1"/>
  <c r="C23" i="41"/>
  <c r="C22" i="41" s="1"/>
  <c r="E62" i="49"/>
  <c r="D62" i="49"/>
  <c r="C62" i="49"/>
  <c r="B62" i="49"/>
  <c r="F61" i="49"/>
  <c r="E61" i="49"/>
  <c r="D61" i="49"/>
  <c r="C61" i="49"/>
  <c r="B61" i="49"/>
  <c r="F60" i="49"/>
  <c r="E60" i="49"/>
  <c r="D60" i="49"/>
  <c r="C60" i="49"/>
  <c r="B60" i="49"/>
  <c r="F58" i="49"/>
  <c r="E58" i="49"/>
  <c r="D58" i="49"/>
  <c r="C58" i="49"/>
  <c r="B58" i="49"/>
  <c r="G47" i="49"/>
  <c r="G46" i="49"/>
  <c r="G45" i="49"/>
  <c r="G44" i="49"/>
  <c r="F43" i="49"/>
  <c r="E43" i="49"/>
  <c r="D43" i="49"/>
  <c r="C43" i="49"/>
  <c r="B43" i="49"/>
  <c r="G42" i="49"/>
  <c r="G41" i="49"/>
  <c r="G40" i="49"/>
  <c r="G39" i="49"/>
  <c r="F38" i="49"/>
  <c r="E38" i="49"/>
  <c r="D38" i="49"/>
  <c r="C38" i="49"/>
  <c r="B38" i="49"/>
  <c r="G37" i="49"/>
  <c r="G36" i="49"/>
  <c r="G35" i="49"/>
  <c r="G34" i="49"/>
  <c r="G33" i="49"/>
  <c r="F32" i="49"/>
  <c r="E32" i="49"/>
  <c r="D32" i="49"/>
  <c r="C32" i="49"/>
  <c r="B32" i="49"/>
  <c r="G31" i="49"/>
  <c r="G30" i="49"/>
  <c r="G29" i="49"/>
  <c r="G28" i="49"/>
  <c r="F27" i="49"/>
  <c r="E27" i="49"/>
  <c r="D27" i="49"/>
  <c r="C27" i="49"/>
  <c r="B27" i="49"/>
  <c r="G26" i="49"/>
  <c r="G25" i="49"/>
  <c r="G23" i="49"/>
  <c r="G22" i="49"/>
  <c r="F21" i="49"/>
  <c r="E21" i="49"/>
  <c r="D21" i="49"/>
  <c r="C21" i="49"/>
  <c r="B21" i="49"/>
  <c r="G20" i="49"/>
  <c r="G19" i="49"/>
  <c r="G18" i="49"/>
  <c r="G17" i="49"/>
  <c r="F16" i="49"/>
  <c r="E16" i="49"/>
  <c r="D16" i="49"/>
  <c r="C16" i="49"/>
  <c r="B16" i="49"/>
  <c r="G15" i="49"/>
  <c r="G14" i="49"/>
  <c r="G13" i="49"/>
  <c r="F12" i="49"/>
  <c r="E12" i="49"/>
  <c r="D12" i="49"/>
  <c r="C12" i="49"/>
  <c r="B12" i="49"/>
  <c r="G11" i="49"/>
  <c r="G10" i="49"/>
  <c r="F9" i="49"/>
  <c r="E9" i="49"/>
  <c r="D9" i="49"/>
  <c r="C9" i="49"/>
  <c r="B9" i="49"/>
  <c r="G29" i="31"/>
  <c r="F29" i="31"/>
  <c r="C29" i="31"/>
  <c r="C29" i="48" s="1"/>
  <c r="G29" i="30"/>
  <c r="G29" i="42" s="1"/>
  <c r="F29" i="30"/>
  <c r="C29" i="30"/>
  <c r="C29" i="42" s="1"/>
  <c r="B46" i="1"/>
  <c r="B62" i="48"/>
  <c r="C62" i="48"/>
  <c r="D62" i="48"/>
  <c r="E62" i="48"/>
  <c r="F62" i="48"/>
  <c r="G62" i="48"/>
  <c r="B34" i="31"/>
  <c r="B34" i="48" s="1"/>
  <c r="G56" i="41"/>
  <c r="K56" i="41"/>
  <c r="T56" i="41" s="1"/>
  <c r="L56" i="41"/>
  <c r="M56" i="41"/>
  <c r="N56" i="41"/>
  <c r="D65" i="41"/>
  <c r="D63" i="41"/>
  <c r="B30" i="31"/>
  <c r="B30" i="30"/>
  <c r="B30" i="42" s="1"/>
  <c r="B26" i="30"/>
  <c r="B26" i="42" s="1"/>
  <c r="F70" i="11"/>
  <c r="F60" i="11" s="1"/>
  <c r="A101" i="48"/>
  <c r="C101" i="48"/>
  <c r="D101" i="48"/>
  <c r="E101" i="48"/>
  <c r="F101" i="48"/>
  <c r="G101" i="48"/>
  <c r="H101" i="48"/>
  <c r="B101" i="48"/>
  <c r="F83" i="48"/>
  <c r="F84" i="48"/>
  <c r="F66" i="48"/>
  <c r="F67" i="48"/>
  <c r="F68" i="48"/>
  <c r="F69" i="48"/>
  <c r="F70" i="48"/>
  <c r="F71" i="48"/>
  <c r="F72" i="48"/>
  <c r="F73" i="48"/>
  <c r="F74" i="48"/>
  <c r="F75" i="48"/>
  <c r="F76" i="48"/>
  <c r="F77" i="48"/>
  <c r="F78" i="48"/>
  <c r="F79" i="48"/>
  <c r="F80" i="48"/>
  <c r="F81" i="48"/>
  <c r="F82" i="48"/>
  <c r="F54" i="48"/>
  <c r="F55" i="48"/>
  <c r="F56" i="48"/>
  <c r="F57" i="48"/>
  <c r="F59" i="48"/>
  <c r="F60" i="48"/>
  <c r="F61" i="48"/>
  <c r="F63" i="48"/>
  <c r="F64" i="48"/>
  <c r="F65" i="48"/>
  <c r="F47" i="48"/>
  <c r="F48" i="48"/>
  <c r="F49" i="48"/>
  <c r="F51" i="48"/>
  <c r="F52" i="48"/>
  <c r="F53" i="48"/>
  <c r="F31" i="48"/>
  <c r="F32" i="48"/>
  <c r="F33" i="48"/>
  <c r="F35" i="48"/>
  <c r="F36" i="48"/>
  <c r="F37" i="48"/>
  <c r="F38" i="48"/>
  <c r="F39" i="48"/>
  <c r="F40" i="48"/>
  <c r="F41" i="48"/>
  <c r="F42" i="48"/>
  <c r="F43" i="48"/>
  <c r="F44" i="48"/>
  <c r="F45" i="48"/>
  <c r="F28" i="48"/>
  <c r="F27" i="48"/>
  <c r="F25" i="48"/>
  <c r="F23" i="48"/>
  <c r="F22" i="48"/>
  <c r="F21" i="48"/>
  <c r="F20" i="48"/>
  <c r="F12" i="48"/>
  <c r="F13" i="48"/>
  <c r="F15" i="48"/>
  <c r="F16" i="48"/>
  <c r="F18" i="48"/>
  <c r="J87" i="40"/>
  <c r="K87" i="40" s="1"/>
  <c r="J66" i="40"/>
  <c r="K66" i="40" s="1"/>
  <c r="J67" i="40"/>
  <c r="K67" i="40" s="1"/>
  <c r="J68" i="40"/>
  <c r="K68" i="40" s="1"/>
  <c r="J69" i="40"/>
  <c r="K69" i="40" s="1"/>
  <c r="J70" i="40"/>
  <c r="K70" i="40" s="1"/>
  <c r="J71" i="40"/>
  <c r="K71" i="40"/>
  <c r="J72" i="40"/>
  <c r="K72" i="40" s="1"/>
  <c r="J73" i="40"/>
  <c r="K73" i="40" s="1"/>
  <c r="J74" i="40"/>
  <c r="K74" i="40" s="1"/>
  <c r="J75" i="40"/>
  <c r="K75" i="40" s="1"/>
  <c r="J76" i="40"/>
  <c r="K76" i="40" s="1"/>
  <c r="J77" i="40"/>
  <c r="K77" i="40"/>
  <c r="J78" i="40"/>
  <c r="K78" i="40" s="1"/>
  <c r="J79" i="40"/>
  <c r="K79" i="40" s="1"/>
  <c r="J80" i="40"/>
  <c r="K80" i="40" s="1"/>
  <c r="J81" i="40"/>
  <c r="K81" i="40" s="1"/>
  <c r="J82" i="40"/>
  <c r="K82" i="40" s="1"/>
  <c r="J83" i="40"/>
  <c r="K83" i="40" s="1"/>
  <c r="J84" i="40"/>
  <c r="K84" i="40" s="1"/>
  <c r="J85" i="40"/>
  <c r="K85" i="40"/>
  <c r="J86" i="40"/>
  <c r="K86" i="40" s="1"/>
  <c r="J53" i="40"/>
  <c r="K53" i="40" s="1"/>
  <c r="J54" i="40"/>
  <c r="K54" i="40" s="1"/>
  <c r="J55" i="40"/>
  <c r="K55" i="40" s="1"/>
  <c r="J56" i="40"/>
  <c r="K56" i="40" s="1"/>
  <c r="J57" i="40"/>
  <c r="K57" i="40" s="1"/>
  <c r="J58" i="40"/>
  <c r="K58" i="40" s="1"/>
  <c r="J59" i="40"/>
  <c r="K59" i="40" s="1"/>
  <c r="J60" i="40"/>
  <c r="K60" i="40" s="1"/>
  <c r="J61" i="40"/>
  <c r="K61" i="40" s="1"/>
  <c r="J62" i="40"/>
  <c r="K62" i="40" s="1"/>
  <c r="J63" i="40"/>
  <c r="K63" i="40" s="1"/>
  <c r="J64" i="40"/>
  <c r="K64" i="40" s="1"/>
  <c r="J65" i="40"/>
  <c r="K65" i="40" s="1"/>
  <c r="J39" i="40"/>
  <c r="K39" i="40" s="1"/>
  <c r="J40" i="40"/>
  <c r="K40" i="40" s="1"/>
  <c r="J41" i="40"/>
  <c r="K41" i="40" s="1"/>
  <c r="J42" i="40"/>
  <c r="K42" i="40"/>
  <c r="J43" i="40"/>
  <c r="K43" i="40" s="1"/>
  <c r="J44" i="40"/>
  <c r="K44" i="40" s="1"/>
  <c r="J45" i="40"/>
  <c r="K45" i="40" s="1"/>
  <c r="J46" i="40"/>
  <c r="K46" i="40" s="1"/>
  <c r="J47" i="40"/>
  <c r="K47" i="40" s="1"/>
  <c r="J48" i="40"/>
  <c r="K48" i="40"/>
  <c r="J49" i="40"/>
  <c r="K49" i="40" s="1"/>
  <c r="J51" i="40"/>
  <c r="K51" i="40" s="1"/>
  <c r="J52" i="40"/>
  <c r="K52" i="40" s="1"/>
  <c r="J29" i="40"/>
  <c r="K29" i="40" s="1"/>
  <c r="J30" i="40"/>
  <c r="K30" i="40" s="1"/>
  <c r="J31" i="40"/>
  <c r="K31" i="40" s="1"/>
  <c r="J32" i="40"/>
  <c r="K32" i="40" s="1"/>
  <c r="J33" i="40"/>
  <c r="K33" i="40"/>
  <c r="J34" i="40"/>
  <c r="K34" i="40" s="1"/>
  <c r="J35" i="40"/>
  <c r="K35" i="40" s="1"/>
  <c r="J36" i="40"/>
  <c r="K36" i="40" s="1"/>
  <c r="J37" i="40"/>
  <c r="K37" i="40" s="1"/>
  <c r="J38" i="40"/>
  <c r="K38" i="40" s="1"/>
  <c r="J11" i="40"/>
  <c r="K11" i="40" s="1"/>
  <c r="J12" i="40"/>
  <c r="K12" i="40" s="1"/>
  <c r="J13" i="40"/>
  <c r="K13" i="40" s="1"/>
  <c r="J14" i="40"/>
  <c r="K14" i="40" s="1"/>
  <c r="J15" i="40"/>
  <c r="K15" i="40" s="1"/>
  <c r="J16" i="40"/>
  <c r="K16" i="40" s="1"/>
  <c r="J17" i="40"/>
  <c r="K17" i="40" s="1"/>
  <c r="J18" i="40"/>
  <c r="K18" i="40" s="1"/>
  <c r="J19" i="40"/>
  <c r="K19" i="40" s="1"/>
  <c r="J20" i="40"/>
  <c r="K20" i="40" s="1"/>
  <c r="J21" i="40"/>
  <c r="K21" i="40" s="1"/>
  <c r="J22" i="40"/>
  <c r="K22" i="40" s="1"/>
  <c r="J23" i="40"/>
  <c r="K23" i="40"/>
  <c r="J24" i="40"/>
  <c r="K24" i="40" s="1"/>
  <c r="J25" i="40"/>
  <c r="K25" i="40" s="1"/>
  <c r="J26" i="40"/>
  <c r="K26" i="40" s="1"/>
  <c r="J27" i="40"/>
  <c r="K27" i="40" s="1"/>
  <c r="J28" i="40"/>
  <c r="K28" i="40" s="1"/>
  <c r="J10" i="40"/>
  <c r="K10" i="40"/>
  <c r="J87" i="39"/>
  <c r="K87" i="39" s="1"/>
  <c r="J56" i="39"/>
  <c r="K56" i="39" s="1"/>
  <c r="J57" i="39"/>
  <c r="K57" i="39" s="1"/>
  <c r="J58" i="39"/>
  <c r="K58" i="39" s="1"/>
  <c r="J59" i="39"/>
  <c r="K59" i="39" s="1"/>
  <c r="J60" i="39"/>
  <c r="K60" i="39" s="1"/>
  <c r="J61" i="39"/>
  <c r="K61" i="39" s="1"/>
  <c r="J62" i="39"/>
  <c r="K62" i="39"/>
  <c r="J63" i="39"/>
  <c r="K63" i="39" s="1"/>
  <c r="J64" i="39"/>
  <c r="K64" i="39" s="1"/>
  <c r="J65" i="39"/>
  <c r="K65" i="39" s="1"/>
  <c r="J66" i="39"/>
  <c r="K66" i="39" s="1"/>
  <c r="J67" i="39"/>
  <c r="K67" i="39" s="1"/>
  <c r="J68" i="39"/>
  <c r="K68" i="39" s="1"/>
  <c r="J69" i="39"/>
  <c r="K69" i="39" s="1"/>
  <c r="J70" i="39"/>
  <c r="K70" i="39" s="1"/>
  <c r="J71" i="39"/>
  <c r="K71" i="39" s="1"/>
  <c r="J72" i="39"/>
  <c r="K72" i="39" s="1"/>
  <c r="J73" i="39"/>
  <c r="K73" i="39" s="1"/>
  <c r="J74" i="39"/>
  <c r="K74" i="39"/>
  <c r="J75" i="39"/>
  <c r="K75" i="39" s="1"/>
  <c r="J76" i="39"/>
  <c r="K76" i="39" s="1"/>
  <c r="J77" i="39"/>
  <c r="K77" i="39" s="1"/>
  <c r="J78" i="39"/>
  <c r="K78" i="39" s="1"/>
  <c r="J79" i="39"/>
  <c r="K79" i="39" s="1"/>
  <c r="J80" i="39"/>
  <c r="K80" i="39"/>
  <c r="J81" i="39"/>
  <c r="K81" i="39" s="1"/>
  <c r="J82" i="39"/>
  <c r="K82" i="39" s="1"/>
  <c r="J83" i="39"/>
  <c r="K83" i="39" s="1"/>
  <c r="J84" i="39"/>
  <c r="K84" i="39" s="1"/>
  <c r="J85" i="39"/>
  <c r="K85" i="39" s="1"/>
  <c r="J86" i="39"/>
  <c r="K86" i="39"/>
  <c r="J45" i="39"/>
  <c r="K45" i="39" s="1"/>
  <c r="J46" i="39"/>
  <c r="K46" i="39" s="1"/>
  <c r="J47" i="39"/>
  <c r="K47" i="39" s="1"/>
  <c r="J48" i="39"/>
  <c r="K48" i="39" s="1"/>
  <c r="J49" i="39"/>
  <c r="K49" i="39" s="1"/>
  <c r="J51" i="39"/>
  <c r="K51" i="39" s="1"/>
  <c r="J52" i="39"/>
  <c r="K52" i="39" s="1"/>
  <c r="J53" i="39"/>
  <c r="K53" i="39"/>
  <c r="J54" i="39"/>
  <c r="K54" i="39" s="1"/>
  <c r="J55" i="39"/>
  <c r="K55" i="39" s="1"/>
  <c r="J29" i="39"/>
  <c r="K29" i="39" s="1"/>
  <c r="J30" i="39"/>
  <c r="K30" i="39" s="1"/>
  <c r="J31" i="39"/>
  <c r="K31" i="39" s="1"/>
  <c r="J32" i="39"/>
  <c r="K32" i="39" s="1"/>
  <c r="J33" i="39"/>
  <c r="K33" i="39" s="1"/>
  <c r="J34" i="39"/>
  <c r="K34" i="39" s="1"/>
  <c r="J35" i="39"/>
  <c r="K35" i="39" s="1"/>
  <c r="J36" i="39"/>
  <c r="K36" i="39" s="1"/>
  <c r="J37" i="39"/>
  <c r="K37" i="39" s="1"/>
  <c r="J38" i="39"/>
  <c r="K38" i="39" s="1"/>
  <c r="J39" i="39"/>
  <c r="K39" i="39" s="1"/>
  <c r="J40" i="39"/>
  <c r="K40" i="39" s="1"/>
  <c r="J41" i="39"/>
  <c r="K41" i="39" s="1"/>
  <c r="J42" i="39"/>
  <c r="K42" i="39" s="1"/>
  <c r="J43" i="39"/>
  <c r="K43" i="39" s="1"/>
  <c r="J44" i="39"/>
  <c r="K44" i="39"/>
  <c r="J11" i="39"/>
  <c r="K11" i="39" s="1"/>
  <c r="J12" i="39"/>
  <c r="K12" i="39"/>
  <c r="J13" i="39"/>
  <c r="K13" i="39" s="1"/>
  <c r="J14" i="39"/>
  <c r="K14" i="39" s="1"/>
  <c r="J15" i="39"/>
  <c r="K15" i="39" s="1"/>
  <c r="J16" i="39"/>
  <c r="K16" i="39"/>
  <c r="J17" i="39"/>
  <c r="K17" i="39" s="1"/>
  <c r="J18" i="39"/>
  <c r="K18" i="39"/>
  <c r="J19" i="39"/>
  <c r="K19" i="39" s="1"/>
  <c r="J20" i="39"/>
  <c r="K20" i="39" s="1"/>
  <c r="J21" i="39"/>
  <c r="K21" i="39" s="1"/>
  <c r="J22" i="39"/>
  <c r="K22" i="39" s="1"/>
  <c r="J23" i="39"/>
  <c r="K23" i="39" s="1"/>
  <c r="J24" i="39"/>
  <c r="K24" i="39"/>
  <c r="J25" i="39"/>
  <c r="K25" i="39" s="1"/>
  <c r="J26" i="39"/>
  <c r="K26" i="39" s="1"/>
  <c r="J27" i="39"/>
  <c r="K27" i="39" s="1"/>
  <c r="J28" i="39"/>
  <c r="K28" i="39" s="1"/>
  <c r="J10" i="39"/>
  <c r="K10" i="39" s="1"/>
  <c r="J78" i="48"/>
  <c r="J77" i="48"/>
  <c r="J87" i="31"/>
  <c r="K87" i="31" s="1"/>
  <c r="J87" i="30"/>
  <c r="B84" i="48"/>
  <c r="B83" i="48"/>
  <c r="B82" i="48"/>
  <c r="B81" i="48"/>
  <c r="B80" i="48"/>
  <c r="B79" i="48"/>
  <c r="B78" i="48"/>
  <c r="B77" i="48"/>
  <c r="B76" i="48"/>
  <c r="B75" i="48"/>
  <c r="B74" i="48"/>
  <c r="B73" i="48"/>
  <c r="B72" i="48"/>
  <c r="B71" i="48"/>
  <c r="B70" i="48"/>
  <c r="B69" i="48"/>
  <c r="B68" i="48"/>
  <c r="B67" i="48"/>
  <c r="B66" i="48"/>
  <c r="B64" i="48"/>
  <c r="B63" i="48"/>
  <c r="B61" i="48"/>
  <c r="B60" i="48"/>
  <c r="B59" i="48"/>
  <c r="B57" i="48"/>
  <c r="B56" i="48"/>
  <c r="B55" i="48"/>
  <c r="B54" i="48"/>
  <c r="B53" i="48"/>
  <c r="B52" i="48"/>
  <c r="B51" i="48"/>
  <c r="B49" i="48"/>
  <c r="B48" i="48"/>
  <c r="B47" i="48"/>
  <c r="B46" i="48"/>
  <c r="B45" i="48"/>
  <c r="B44" i="48"/>
  <c r="B43" i="48"/>
  <c r="B42" i="48"/>
  <c r="B41" i="48"/>
  <c r="B40" i="48"/>
  <c r="B39" i="48"/>
  <c r="B38" i="48"/>
  <c r="B37" i="48"/>
  <c r="B36" i="48"/>
  <c r="B35" i="48"/>
  <c r="B33" i="48"/>
  <c r="B32" i="48"/>
  <c r="B31" i="48"/>
  <c r="B28" i="48"/>
  <c r="B27" i="48"/>
  <c r="B25" i="48"/>
  <c r="B23" i="48"/>
  <c r="B22" i="48"/>
  <c r="B21" i="48"/>
  <c r="B20" i="48"/>
  <c r="B18" i="48"/>
  <c r="B16" i="48"/>
  <c r="B15" i="48"/>
  <c r="B13" i="48"/>
  <c r="B12" i="48"/>
  <c r="G84" i="48"/>
  <c r="G83" i="48"/>
  <c r="G82" i="48"/>
  <c r="G81" i="48"/>
  <c r="G80" i="48"/>
  <c r="G79" i="48"/>
  <c r="G78" i="48"/>
  <c r="G77" i="48"/>
  <c r="G76" i="48"/>
  <c r="G75" i="48"/>
  <c r="G74" i="48"/>
  <c r="G73" i="48"/>
  <c r="G72" i="48"/>
  <c r="G71" i="48"/>
  <c r="G70" i="48"/>
  <c r="G69" i="48"/>
  <c r="G68" i="48"/>
  <c r="G67" i="48"/>
  <c r="G66" i="48"/>
  <c r="G64" i="48"/>
  <c r="G63" i="48"/>
  <c r="G61" i="48"/>
  <c r="G60" i="48"/>
  <c r="G59" i="48"/>
  <c r="G57" i="48"/>
  <c r="G56" i="48"/>
  <c r="G55" i="48"/>
  <c r="G54" i="48"/>
  <c r="G53" i="48"/>
  <c r="G52" i="48"/>
  <c r="G51" i="48"/>
  <c r="G49" i="48"/>
  <c r="G48" i="48"/>
  <c r="G47" i="48"/>
  <c r="G45" i="48"/>
  <c r="G44" i="48"/>
  <c r="G43" i="48"/>
  <c r="G42" i="48"/>
  <c r="G41" i="48"/>
  <c r="G40" i="48"/>
  <c r="G39" i="48"/>
  <c r="G38" i="48"/>
  <c r="G37" i="48"/>
  <c r="G36" i="48"/>
  <c r="G35" i="48"/>
  <c r="G33" i="48"/>
  <c r="G32" i="48"/>
  <c r="G31" i="48"/>
  <c r="G28" i="48"/>
  <c r="G27" i="48"/>
  <c r="G26" i="48"/>
  <c r="G25" i="48"/>
  <c r="G23" i="48"/>
  <c r="G22" i="48"/>
  <c r="G21" i="48"/>
  <c r="G20" i="48"/>
  <c r="G18" i="48"/>
  <c r="G16" i="48"/>
  <c r="G15" i="48"/>
  <c r="G13" i="48"/>
  <c r="G12" i="48"/>
  <c r="G11" i="48"/>
  <c r="H84" i="48"/>
  <c r="H83" i="48"/>
  <c r="H82" i="48"/>
  <c r="H81" i="48"/>
  <c r="H80" i="48"/>
  <c r="H79" i="48"/>
  <c r="H78" i="48"/>
  <c r="H77" i="48"/>
  <c r="H76" i="48"/>
  <c r="H75" i="48"/>
  <c r="H74" i="48"/>
  <c r="H73" i="48"/>
  <c r="H72" i="48"/>
  <c r="H71" i="48"/>
  <c r="H70" i="48"/>
  <c r="H69" i="48"/>
  <c r="H68" i="48"/>
  <c r="H67" i="48"/>
  <c r="H66" i="48"/>
  <c r="H65" i="48"/>
  <c r="H64" i="48"/>
  <c r="H63" i="48"/>
  <c r="H61" i="48"/>
  <c r="H60" i="48"/>
  <c r="H57" i="48"/>
  <c r="H56" i="48"/>
  <c r="H55" i="48"/>
  <c r="H54" i="48"/>
  <c r="H53" i="48"/>
  <c r="H52" i="48"/>
  <c r="H51" i="48"/>
  <c r="H49" i="48"/>
  <c r="H48" i="48"/>
  <c r="H47" i="48"/>
  <c r="H46" i="48"/>
  <c r="H45" i="48"/>
  <c r="H44" i="48"/>
  <c r="H43" i="48"/>
  <c r="H42" i="48"/>
  <c r="H41" i="48"/>
  <c r="H40" i="48"/>
  <c r="H39" i="48"/>
  <c r="H38" i="48"/>
  <c r="H37" i="48"/>
  <c r="H36" i="48"/>
  <c r="H35" i="48"/>
  <c r="H34" i="48"/>
  <c r="H33" i="48"/>
  <c r="H32" i="48"/>
  <c r="H31" i="48"/>
  <c r="H30" i="48"/>
  <c r="H28" i="48"/>
  <c r="H27" i="48"/>
  <c r="H25" i="48"/>
  <c r="H23" i="48"/>
  <c r="H22" i="48"/>
  <c r="H21" i="48"/>
  <c r="H20" i="48"/>
  <c r="H18" i="48"/>
  <c r="H17" i="48"/>
  <c r="H16" i="48"/>
  <c r="H15" i="48"/>
  <c r="H13" i="48"/>
  <c r="H12" i="48"/>
  <c r="I40" i="41"/>
  <c r="D84" i="48"/>
  <c r="D83" i="48"/>
  <c r="D82" i="48"/>
  <c r="D81" i="48"/>
  <c r="D80" i="48"/>
  <c r="D79" i="48"/>
  <c r="D78" i="48"/>
  <c r="D77" i="48"/>
  <c r="D76" i="48"/>
  <c r="D75" i="48"/>
  <c r="D74" i="48"/>
  <c r="D73" i="48"/>
  <c r="D72" i="48"/>
  <c r="D71" i="48"/>
  <c r="D70" i="48"/>
  <c r="D69" i="48"/>
  <c r="D68" i="48"/>
  <c r="D67" i="48"/>
  <c r="D66" i="48"/>
  <c r="D64" i="48"/>
  <c r="D63" i="48"/>
  <c r="D61" i="48"/>
  <c r="D60" i="48"/>
  <c r="D59" i="48"/>
  <c r="D57" i="48"/>
  <c r="D56" i="48"/>
  <c r="D55" i="48"/>
  <c r="D54" i="48"/>
  <c r="D53" i="48"/>
  <c r="D52" i="48"/>
  <c r="D51" i="48"/>
  <c r="D49" i="48"/>
  <c r="D48" i="48"/>
  <c r="D47" i="48"/>
  <c r="D45" i="48"/>
  <c r="D44" i="48"/>
  <c r="D43" i="48"/>
  <c r="D42" i="48"/>
  <c r="D41" i="48"/>
  <c r="D40" i="48"/>
  <c r="D39" i="48"/>
  <c r="D38" i="48"/>
  <c r="D37" i="48"/>
  <c r="D36" i="48"/>
  <c r="D35" i="48"/>
  <c r="D33" i="48"/>
  <c r="D32" i="48"/>
  <c r="D31" i="48"/>
  <c r="D28" i="48"/>
  <c r="D27" i="48"/>
  <c r="D25" i="48"/>
  <c r="D23" i="48"/>
  <c r="D22" i="48"/>
  <c r="D21" i="48"/>
  <c r="D20" i="48"/>
  <c r="D18" i="48"/>
  <c r="D16" i="48"/>
  <c r="D15" i="48"/>
  <c r="D13" i="48"/>
  <c r="D12" i="48"/>
  <c r="C84" i="48"/>
  <c r="C83" i="48"/>
  <c r="C82" i="48"/>
  <c r="C81" i="48"/>
  <c r="C80" i="48"/>
  <c r="C79" i="48"/>
  <c r="C78" i="48"/>
  <c r="C77" i="48"/>
  <c r="C76" i="48"/>
  <c r="C75" i="48"/>
  <c r="C74" i="48"/>
  <c r="C73" i="48"/>
  <c r="C72" i="48"/>
  <c r="C71" i="48"/>
  <c r="C70" i="48"/>
  <c r="C69" i="48"/>
  <c r="C68" i="48"/>
  <c r="C67" i="48"/>
  <c r="C66" i="48"/>
  <c r="C64" i="48"/>
  <c r="C63" i="48"/>
  <c r="C61" i="48"/>
  <c r="C60" i="48"/>
  <c r="C59" i="48"/>
  <c r="C57" i="48"/>
  <c r="C56" i="48"/>
  <c r="C55" i="48"/>
  <c r="C54" i="48"/>
  <c r="C53" i="48"/>
  <c r="C52" i="48"/>
  <c r="C51" i="48"/>
  <c r="C49" i="48"/>
  <c r="C48" i="48"/>
  <c r="C47" i="48"/>
  <c r="C45" i="48"/>
  <c r="C44" i="48"/>
  <c r="C43" i="48"/>
  <c r="C42" i="48"/>
  <c r="C41" i="48"/>
  <c r="C40" i="48"/>
  <c r="C39" i="48"/>
  <c r="C38" i="48"/>
  <c r="C37" i="48"/>
  <c r="C36" i="48"/>
  <c r="C35" i="48"/>
  <c r="C33" i="48"/>
  <c r="C32" i="48"/>
  <c r="C31" i="48"/>
  <c r="C28" i="48"/>
  <c r="C27" i="48"/>
  <c r="C25" i="48"/>
  <c r="C23" i="48"/>
  <c r="C22" i="48"/>
  <c r="C21" i="48"/>
  <c r="C20" i="48"/>
  <c r="C18" i="48"/>
  <c r="C16" i="48"/>
  <c r="C15" i="48"/>
  <c r="C13" i="48"/>
  <c r="C12" i="48"/>
  <c r="E84" i="48"/>
  <c r="E83" i="48"/>
  <c r="E82" i="48"/>
  <c r="E81" i="48"/>
  <c r="E80" i="48"/>
  <c r="E79" i="48"/>
  <c r="E78" i="48"/>
  <c r="E77" i="48"/>
  <c r="I77" i="48" s="1"/>
  <c r="K77" i="48" s="1"/>
  <c r="E76" i="48"/>
  <c r="E75" i="48"/>
  <c r="E74" i="48"/>
  <c r="E73" i="48"/>
  <c r="E72" i="48"/>
  <c r="E71" i="48"/>
  <c r="E70" i="48"/>
  <c r="E69" i="48"/>
  <c r="E68" i="48"/>
  <c r="E67" i="48"/>
  <c r="E66" i="48"/>
  <c r="E65" i="48"/>
  <c r="E64" i="48"/>
  <c r="E63" i="48"/>
  <c r="E61" i="48"/>
  <c r="E60" i="48"/>
  <c r="E59" i="48"/>
  <c r="E57" i="48"/>
  <c r="E56" i="48"/>
  <c r="E55" i="48"/>
  <c r="E54" i="48"/>
  <c r="E53" i="48"/>
  <c r="E52" i="48"/>
  <c r="E51" i="48"/>
  <c r="E49" i="48"/>
  <c r="E48" i="48"/>
  <c r="E47" i="48"/>
  <c r="E46" i="48"/>
  <c r="E45" i="48"/>
  <c r="E44" i="48"/>
  <c r="E43" i="48"/>
  <c r="E42" i="48"/>
  <c r="E41" i="48"/>
  <c r="E40" i="48"/>
  <c r="E39" i="48"/>
  <c r="E38" i="48"/>
  <c r="E37" i="48"/>
  <c r="E36" i="48"/>
  <c r="E35" i="48"/>
  <c r="E34" i="48"/>
  <c r="E33" i="48"/>
  <c r="E32" i="48"/>
  <c r="E31" i="48"/>
  <c r="E30" i="48"/>
  <c r="E28" i="48"/>
  <c r="E27" i="48"/>
  <c r="E25" i="48"/>
  <c r="E23" i="48"/>
  <c r="E22" i="48"/>
  <c r="E21" i="48"/>
  <c r="E20" i="48"/>
  <c r="E18" i="48"/>
  <c r="E16" i="48"/>
  <c r="E15" i="48"/>
  <c r="E13" i="48"/>
  <c r="E12" i="48"/>
  <c r="H100" i="48"/>
  <c r="G100" i="48"/>
  <c r="G86" i="48" s="1"/>
  <c r="F100" i="48"/>
  <c r="F86" i="48" s="1"/>
  <c r="E100" i="48"/>
  <c r="D100" i="48"/>
  <c r="C100" i="48"/>
  <c r="I100" i="48" s="1"/>
  <c r="B100" i="48"/>
  <c r="G26" i="41"/>
  <c r="J64" i="41"/>
  <c r="H64" i="41"/>
  <c r="E64" i="41"/>
  <c r="F64" i="41"/>
  <c r="C64" i="41"/>
  <c r="G41" i="41"/>
  <c r="G40" i="41" s="1"/>
  <c r="H40" i="41"/>
  <c r="L40" i="41" s="1"/>
  <c r="D40" i="41"/>
  <c r="E40" i="41"/>
  <c r="F40" i="41"/>
  <c r="C40" i="41"/>
  <c r="N41" i="41"/>
  <c r="L41" i="41"/>
  <c r="K41" i="41"/>
  <c r="M41" i="41" s="1"/>
  <c r="P40" i="41"/>
  <c r="O40" i="41"/>
  <c r="G53" i="41"/>
  <c r="B62" i="1"/>
  <c r="B59" i="1"/>
  <c r="B34" i="1"/>
  <c r="B30" i="1"/>
  <c r="E12" i="44"/>
  <c r="F66" i="41"/>
  <c r="I44" i="41"/>
  <c r="H39" i="44"/>
  <c r="G39" i="44"/>
  <c r="E39" i="44"/>
  <c r="D39" i="44"/>
  <c r="H37" i="44"/>
  <c r="G37" i="44"/>
  <c r="E37" i="44"/>
  <c r="D37" i="44"/>
  <c r="H35" i="44"/>
  <c r="G35" i="44"/>
  <c r="E35" i="44"/>
  <c r="G12" i="44"/>
  <c r="D12" i="44"/>
  <c r="H10" i="44"/>
  <c r="G10" i="44"/>
  <c r="E10" i="44"/>
  <c r="D10" i="44"/>
  <c r="I87" i="31"/>
  <c r="I87" i="30"/>
  <c r="K87" i="30" s="1"/>
  <c r="G128" i="11"/>
  <c r="G119" i="11" s="1"/>
  <c r="I32" i="31"/>
  <c r="D32" i="1" s="1"/>
  <c r="D101" i="31"/>
  <c r="D86" i="31" s="1"/>
  <c r="C65" i="48"/>
  <c r="G21" i="41"/>
  <c r="C15" i="41"/>
  <c r="D128" i="11"/>
  <c r="D119" i="11" s="1"/>
  <c r="H119" i="11"/>
  <c r="K16" i="41"/>
  <c r="T30" i="41"/>
  <c r="T32" i="41"/>
  <c r="T39" i="41"/>
  <c r="T42" i="41"/>
  <c r="T59" i="41"/>
  <c r="P19" i="41"/>
  <c r="O19" i="41"/>
  <c r="P15" i="41"/>
  <c r="P63" i="41"/>
  <c r="O63" i="41"/>
  <c r="J63" i="41"/>
  <c r="H63" i="41"/>
  <c r="I63" i="41"/>
  <c r="F63" i="41"/>
  <c r="P64" i="41"/>
  <c r="O64" i="41"/>
  <c r="P65" i="41"/>
  <c r="J23" i="41"/>
  <c r="F23" i="41"/>
  <c r="F22" i="41" s="1"/>
  <c r="E23" i="41"/>
  <c r="E22" i="41" s="1"/>
  <c r="P49" i="41"/>
  <c r="O49" i="41"/>
  <c r="O15" i="41"/>
  <c r="D65" i="48"/>
  <c r="K18" i="41"/>
  <c r="T18" i="41" s="1"/>
  <c r="G18" i="41"/>
  <c r="J15" i="41"/>
  <c r="J14" i="41" s="1"/>
  <c r="I15" i="41"/>
  <c r="H15" i="41"/>
  <c r="E15" i="41"/>
  <c r="F15" i="41"/>
  <c r="D15" i="41"/>
  <c r="B26" i="31"/>
  <c r="B26" i="48" s="1"/>
  <c r="K55" i="41"/>
  <c r="M55" i="41" s="1"/>
  <c r="N55" i="41" s="1"/>
  <c r="K48" i="41"/>
  <c r="T48" i="41" s="1"/>
  <c r="K27" i="41"/>
  <c r="M27" i="41" s="1"/>
  <c r="K35" i="41"/>
  <c r="L35" i="41" s="1"/>
  <c r="K17" i="41"/>
  <c r="M17" i="41" s="1"/>
  <c r="K20" i="41"/>
  <c r="M20" i="41" s="1"/>
  <c r="K54" i="41"/>
  <c r="M54" i="41" s="1"/>
  <c r="N54" i="41" s="1"/>
  <c r="K50" i="41"/>
  <c r="T50" i="41" s="1"/>
  <c r="K47" i="41"/>
  <c r="T47" i="41" s="1"/>
  <c r="K26" i="41"/>
  <c r="T26" i="41" s="1"/>
  <c r="K31" i="41"/>
  <c r="M31" i="41" s="1"/>
  <c r="K38" i="41"/>
  <c r="M38" i="41" s="1"/>
  <c r="N38" i="41" s="1"/>
  <c r="K21" i="41"/>
  <c r="M21" i="41" s="1"/>
  <c r="O65" i="41"/>
  <c r="I65" i="41"/>
  <c r="J65" i="41"/>
  <c r="H65" i="41"/>
  <c r="G55" i="41"/>
  <c r="G48" i="41"/>
  <c r="G27" i="41"/>
  <c r="G35" i="41"/>
  <c r="G17" i="41"/>
  <c r="G20" i="41"/>
  <c r="F65" i="41"/>
  <c r="E65" i="41"/>
  <c r="C65" i="41"/>
  <c r="P52" i="41"/>
  <c r="P51" i="41" s="1"/>
  <c r="P44" i="41"/>
  <c r="O52" i="41"/>
  <c r="O51" i="41" s="1"/>
  <c r="O44" i="41"/>
  <c r="H44" i="41"/>
  <c r="H43" i="41" s="1"/>
  <c r="I49" i="41"/>
  <c r="J52" i="41"/>
  <c r="J51" i="41" s="1"/>
  <c r="J49" i="41" s="1"/>
  <c r="J44" i="41"/>
  <c r="K45" i="41"/>
  <c r="M45" i="41" s="1"/>
  <c r="N45" i="41" s="1"/>
  <c r="K46" i="41"/>
  <c r="M46" i="41" s="1"/>
  <c r="N50" i="41"/>
  <c r="L50" i="41"/>
  <c r="N49" i="41"/>
  <c r="L49" i="41"/>
  <c r="C52" i="41"/>
  <c r="C51" i="41" s="1"/>
  <c r="E4" i="11"/>
  <c r="I19" i="41"/>
  <c r="I23" i="41"/>
  <c r="I28" i="41"/>
  <c r="B11" i="30"/>
  <c r="B17" i="30"/>
  <c r="B17" i="42" s="1"/>
  <c r="B19" i="30"/>
  <c r="B19" i="42" s="1"/>
  <c r="B101" i="30"/>
  <c r="I34" i="44"/>
  <c r="B10" i="11"/>
  <c r="B8" i="24" s="1"/>
  <c r="B15" i="11"/>
  <c r="B17" i="11"/>
  <c r="B26" i="11"/>
  <c r="B38" i="11"/>
  <c r="B45" i="11"/>
  <c r="C10" i="11"/>
  <c r="B12" i="24" s="1"/>
  <c r="C15" i="11"/>
  <c r="C17" i="11"/>
  <c r="C26" i="11"/>
  <c r="C38" i="11"/>
  <c r="C45" i="11"/>
  <c r="D10" i="11"/>
  <c r="D15" i="11"/>
  <c r="D17" i="11"/>
  <c r="D26" i="11"/>
  <c r="I26" i="11" s="1"/>
  <c r="D38" i="11"/>
  <c r="D45" i="11"/>
  <c r="E10" i="11"/>
  <c r="B13" i="24" s="1"/>
  <c r="E15" i="11"/>
  <c r="E17" i="11"/>
  <c r="E26" i="11"/>
  <c r="E38" i="11"/>
  <c r="E45" i="11"/>
  <c r="F10" i="11"/>
  <c r="B11" i="24" s="1"/>
  <c r="F15" i="11"/>
  <c r="F17" i="11"/>
  <c r="F26" i="11"/>
  <c r="F38" i="11"/>
  <c r="F45" i="11"/>
  <c r="G10" i="11"/>
  <c r="B9" i="24" s="1"/>
  <c r="G15" i="11"/>
  <c r="G17" i="11"/>
  <c r="G26" i="11"/>
  <c r="G38" i="11"/>
  <c r="G45" i="11"/>
  <c r="H10" i="11"/>
  <c r="H15" i="11"/>
  <c r="H17" i="11"/>
  <c r="H26" i="11"/>
  <c r="H38" i="11"/>
  <c r="H45" i="11"/>
  <c r="I11" i="11"/>
  <c r="D11" i="10" s="1"/>
  <c r="I12" i="11"/>
  <c r="D12" i="10" s="1"/>
  <c r="I13" i="11"/>
  <c r="D13" i="10" s="1"/>
  <c r="I14" i="11"/>
  <c r="D14" i="10" s="1"/>
  <c r="I16" i="11"/>
  <c r="D16" i="10"/>
  <c r="D15" i="10" s="1"/>
  <c r="I18" i="11"/>
  <c r="D18" i="10" s="1"/>
  <c r="I19" i="11"/>
  <c r="D19" i="10" s="1"/>
  <c r="I20" i="11"/>
  <c r="D20" i="10" s="1"/>
  <c r="I21" i="11"/>
  <c r="D21" i="10" s="1"/>
  <c r="I22" i="11"/>
  <c r="D22" i="10" s="1"/>
  <c r="I23" i="11"/>
  <c r="D23" i="10" s="1"/>
  <c r="I24" i="11"/>
  <c r="D24" i="10" s="1"/>
  <c r="I25" i="11"/>
  <c r="D25" i="10" s="1"/>
  <c r="I27" i="11"/>
  <c r="D27" i="10"/>
  <c r="I28" i="11"/>
  <c r="D28" i="10" s="1"/>
  <c r="I29" i="11"/>
  <c r="I30" i="11"/>
  <c r="D29" i="10" s="1"/>
  <c r="I12" i="30"/>
  <c r="I12" i="42" s="1"/>
  <c r="I13" i="30"/>
  <c r="C13" i="1" s="1"/>
  <c r="I15" i="30"/>
  <c r="C15" i="1" s="1"/>
  <c r="I16" i="30"/>
  <c r="C16" i="1" s="1"/>
  <c r="I18" i="30"/>
  <c r="C18" i="1" s="1"/>
  <c r="G18" i="1" s="1"/>
  <c r="J18" i="42" s="1"/>
  <c r="I20" i="30"/>
  <c r="C20" i="1" s="1"/>
  <c r="E20" i="1" s="1"/>
  <c r="I21" i="30"/>
  <c r="C21" i="1" s="1"/>
  <c r="I22" i="30"/>
  <c r="C22" i="1" s="1"/>
  <c r="J22" i="30" s="1"/>
  <c r="K22" i="30" s="1"/>
  <c r="I23" i="30"/>
  <c r="I25" i="30"/>
  <c r="I25" i="42" s="1"/>
  <c r="I27" i="30"/>
  <c r="I31" i="30"/>
  <c r="I31" i="42" s="1"/>
  <c r="I32" i="30"/>
  <c r="I33" i="30"/>
  <c r="I35" i="30"/>
  <c r="I35" i="42" s="1"/>
  <c r="I36" i="30"/>
  <c r="C36" i="1" s="1"/>
  <c r="G36" i="1" s="1"/>
  <c r="J36" i="42" s="1"/>
  <c r="I37" i="30"/>
  <c r="I37" i="42" s="1"/>
  <c r="I38" i="30"/>
  <c r="C38" i="1" s="1"/>
  <c r="G38" i="1" s="1"/>
  <c r="I39" i="30"/>
  <c r="C39" i="1" s="1"/>
  <c r="I40" i="30"/>
  <c r="I40" i="42" s="1"/>
  <c r="C40" i="1"/>
  <c r="I41" i="30"/>
  <c r="I41" i="42" s="1"/>
  <c r="I42" i="30"/>
  <c r="I42" i="42" s="1"/>
  <c r="C43" i="1"/>
  <c r="G43" i="1" s="1"/>
  <c r="J43" i="42" s="1"/>
  <c r="C44" i="1"/>
  <c r="G44" i="1" s="1"/>
  <c r="I45" i="30"/>
  <c r="C45" i="1" s="1"/>
  <c r="I47" i="30"/>
  <c r="C47" i="1" s="1"/>
  <c r="J47" i="30" s="1"/>
  <c r="K47" i="30"/>
  <c r="I48" i="30"/>
  <c r="I49" i="30"/>
  <c r="C49" i="1" s="1"/>
  <c r="J44" i="42" s="1"/>
  <c r="I50" i="30"/>
  <c r="I51" i="42" s="1"/>
  <c r="I51" i="30"/>
  <c r="I54" i="30"/>
  <c r="C50" i="1" s="1"/>
  <c r="J54" i="30" s="1"/>
  <c r="K54" i="30" s="1"/>
  <c r="I55" i="30"/>
  <c r="C55" i="1" s="1"/>
  <c r="I57" i="30"/>
  <c r="C57" i="1" s="1"/>
  <c r="H59" i="30"/>
  <c r="H59" i="42" s="1"/>
  <c r="C60" i="1"/>
  <c r="J60" i="30" s="1"/>
  <c r="C61" i="1"/>
  <c r="G61" i="1" s="1"/>
  <c r="H62" i="30"/>
  <c r="I62" i="30" s="1"/>
  <c r="C62" i="1" s="1"/>
  <c r="G67" i="44" s="1"/>
  <c r="G68" i="44" s="1"/>
  <c r="I63" i="30"/>
  <c r="C63" i="1" s="1"/>
  <c r="I64" i="30"/>
  <c r="C64" i="1" s="1"/>
  <c r="B24" i="30"/>
  <c r="B24" i="42" s="1"/>
  <c r="C24" i="30"/>
  <c r="C26" i="30"/>
  <c r="C19" i="30"/>
  <c r="D11" i="30"/>
  <c r="D11" i="42" s="1"/>
  <c r="D14" i="30"/>
  <c r="D14" i="42" s="1"/>
  <c r="D19" i="30"/>
  <c r="D19" i="42" s="1"/>
  <c r="D26" i="30"/>
  <c r="D26" i="42" s="1"/>
  <c r="E19" i="30"/>
  <c r="E19" i="42" s="1"/>
  <c r="F24" i="30"/>
  <c r="F24" i="42" s="1"/>
  <c r="F26" i="30"/>
  <c r="F26" i="42" s="1"/>
  <c r="G19" i="30"/>
  <c r="G19" i="42" s="1"/>
  <c r="G24" i="30"/>
  <c r="G24" i="42" s="1"/>
  <c r="G26" i="30"/>
  <c r="H24" i="30"/>
  <c r="H26" i="30"/>
  <c r="I116" i="11"/>
  <c r="I41" i="10" s="1"/>
  <c r="J125" i="11"/>
  <c r="J126" i="11"/>
  <c r="J127" i="11"/>
  <c r="B128" i="11"/>
  <c r="B119" i="11" s="1"/>
  <c r="C128" i="11"/>
  <c r="E128" i="11"/>
  <c r="E119" i="11"/>
  <c r="F128" i="11"/>
  <c r="F119" i="11"/>
  <c r="H19" i="41"/>
  <c r="N19" i="41" s="1"/>
  <c r="B11" i="31"/>
  <c r="C11" i="31"/>
  <c r="C11" i="48" s="1"/>
  <c r="D11" i="31"/>
  <c r="E11" i="31"/>
  <c r="F11" i="31"/>
  <c r="F11" i="48" s="1"/>
  <c r="G11" i="31"/>
  <c r="H11" i="31"/>
  <c r="H11" i="48" s="1"/>
  <c r="B14" i="31"/>
  <c r="C14" i="31"/>
  <c r="C14" i="48" s="1"/>
  <c r="D14" i="31"/>
  <c r="E14" i="31"/>
  <c r="E14" i="48" s="1"/>
  <c r="F14" i="31"/>
  <c r="G14" i="31"/>
  <c r="G14" i="48" s="1"/>
  <c r="H14" i="31"/>
  <c r="H14" i="48" s="1"/>
  <c r="B17" i="31"/>
  <c r="B17" i="48" s="1"/>
  <c r="C17" i="31"/>
  <c r="C17" i="48" s="1"/>
  <c r="D17" i="31"/>
  <c r="D17" i="48" s="1"/>
  <c r="E17" i="31"/>
  <c r="E17" i="48" s="1"/>
  <c r="F17" i="31"/>
  <c r="F17" i="48" s="1"/>
  <c r="G17" i="31"/>
  <c r="G17" i="48" s="1"/>
  <c r="H17" i="31"/>
  <c r="B19" i="31"/>
  <c r="B19" i="48" s="1"/>
  <c r="C19" i="31"/>
  <c r="C19" i="48" s="1"/>
  <c r="D19" i="31"/>
  <c r="D19" i="48" s="1"/>
  <c r="E19" i="31"/>
  <c r="E19" i="48" s="1"/>
  <c r="F19" i="31"/>
  <c r="F19" i="48" s="1"/>
  <c r="G19" i="31"/>
  <c r="G19" i="48" s="1"/>
  <c r="H19" i="31"/>
  <c r="H19" i="48" s="1"/>
  <c r="B24" i="31"/>
  <c r="B24" i="48" s="1"/>
  <c r="C24" i="31"/>
  <c r="C24" i="48" s="1"/>
  <c r="D24" i="31"/>
  <c r="D24" i="48" s="1"/>
  <c r="E24" i="31"/>
  <c r="E24" i="48" s="1"/>
  <c r="F24" i="31"/>
  <c r="F24" i="48" s="1"/>
  <c r="G24" i="31"/>
  <c r="G24" i="48" s="1"/>
  <c r="H24" i="31"/>
  <c r="H24" i="48" s="1"/>
  <c r="C26" i="31"/>
  <c r="C26" i="48" s="1"/>
  <c r="D26" i="31"/>
  <c r="D26" i="48" s="1"/>
  <c r="E26" i="31"/>
  <c r="E26" i="48" s="1"/>
  <c r="F26" i="31"/>
  <c r="F26" i="48" s="1"/>
  <c r="G26" i="31"/>
  <c r="H26" i="48"/>
  <c r="D46" i="31"/>
  <c r="D29" i="31" s="1"/>
  <c r="D29" i="48" s="1"/>
  <c r="E29" i="31"/>
  <c r="E29" i="48" s="1"/>
  <c r="F29" i="48"/>
  <c r="G65" i="48"/>
  <c r="H59" i="31"/>
  <c r="I59" i="31" s="1"/>
  <c r="D59" i="1" s="1"/>
  <c r="H59" i="1" s="1"/>
  <c r="H62" i="31"/>
  <c r="I62" i="31" s="1"/>
  <c r="D62" i="1" s="1"/>
  <c r="H62" i="1" s="1"/>
  <c r="J62" i="48" s="1"/>
  <c r="C30" i="31"/>
  <c r="D30" i="31"/>
  <c r="D30" i="48" s="1"/>
  <c r="E30" i="31"/>
  <c r="F30" i="31"/>
  <c r="F30" i="48" s="1"/>
  <c r="G30" i="31"/>
  <c r="G30" i="48" s="1"/>
  <c r="C34" i="31"/>
  <c r="D34" i="31"/>
  <c r="D34" i="48" s="1"/>
  <c r="E34" i="31"/>
  <c r="F34" i="31"/>
  <c r="F34" i="48" s="1"/>
  <c r="G34" i="31"/>
  <c r="G34" i="48" s="1"/>
  <c r="C46" i="31"/>
  <c r="E46" i="31"/>
  <c r="F46" i="31"/>
  <c r="F46" i="48" s="1"/>
  <c r="G46" i="31"/>
  <c r="G46" i="48" s="1"/>
  <c r="B100" i="42"/>
  <c r="C100" i="42"/>
  <c r="D100" i="42"/>
  <c r="E100" i="42"/>
  <c r="F100" i="42"/>
  <c r="G100" i="42"/>
  <c r="E63" i="41"/>
  <c r="E69" i="41"/>
  <c r="I84" i="11"/>
  <c r="I13" i="10" s="1"/>
  <c r="I82" i="11"/>
  <c r="I11" i="10" s="1"/>
  <c r="I10" i="10" s="1"/>
  <c r="I85" i="11"/>
  <c r="I14" i="10" s="1"/>
  <c r="I86" i="11"/>
  <c r="I15" i="10" s="1"/>
  <c r="I87" i="11"/>
  <c r="I16" i="10" s="1"/>
  <c r="I88" i="11"/>
  <c r="I17" i="10" s="1"/>
  <c r="I90" i="11"/>
  <c r="I19" i="10" s="1"/>
  <c r="I91" i="11"/>
  <c r="I20" i="10" s="1"/>
  <c r="I92" i="11"/>
  <c r="I21" i="10" s="1"/>
  <c r="I93" i="11"/>
  <c r="I22" i="10" s="1"/>
  <c r="I94" i="11"/>
  <c r="I23" i="10" s="1"/>
  <c r="I102" i="11"/>
  <c r="I28" i="10" s="1"/>
  <c r="I103" i="11"/>
  <c r="I29" i="10"/>
  <c r="I104" i="11"/>
  <c r="I30" i="10" s="1"/>
  <c r="I105" i="11"/>
  <c r="I31" i="10" s="1"/>
  <c r="I106" i="11"/>
  <c r="I32" i="10" s="1"/>
  <c r="I107" i="11"/>
  <c r="I33" i="10"/>
  <c r="I109" i="11"/>
  <c r="I35" i="10" s="1"/>
  <c r="I34" i="10" s="1"/>
  <c r="B14" i="30"/>
  <c r="C11" i="30"/>
  <c r="C14" i="30"/>
  <c r="C17" i="30"/>
  <c r="D17" i="30"/>
  <c r="D24" i="30"/>
  <c r="D24" i="42" s="1"/>
  <c r="E11" i="30"/>
  <c r="E14" i="30"/>
  <c r="E17" i="30"/>
  <c r="E10" i="30" s="1"/>
  <c r="E24" i="30"/>
  <c r="E26" i="30"/>
  <c r="F19" i="30"/>
  <c r="F19" i="42" s="1"/>
  <c r="F11" i="30"/>
  <c r="F14" i="30"/>
  <c r="F17" i="30"/>
  <c r="G11" i="30"/>
  <c r="G14" i="30"/>
  <c r="G17" i="30"/>
  <c r="H11" i="30"/>
  <c r="H14" i="30"/>
  <c r="H14" i="42" s="1"/>
  <c r="H17" i="30"/>
  <c r="H19" i="30"/>
  <c r="H65" i="30"/>
  <c r="H65" i="42"/>
  <c r="I32" i="11"/>
  <c r="D30" i="10" s="1"/>
  <c r="I33" i="11"/>
  <c r="D31" i="10" s="1"/>
  <c r="I34" i="11"/>
  <c r="D32" i="10" s="1"/>
  <c r="I35" i="11"/>
  <c r="D33" i="10" s="1"/>
  <c r="I36" i="11"/>
  <c r="D34" i="10" s="1"/>
  <c r="I37" i="11"/>
  <c r="D35" i="10"/>
  <c r="I39" i="11"/>
  <c r="D37" i="10" s="1"/>
  <c r="I40" i="11"/>
  <c r="D38" i="10"/>
  <c r="I41" i="11"/>
  <c r="D39" i="10" s="1"/>
  <c r="I42" i="11"/>
  <c r="D40" i="10"/>
  <c r="I43" i="11"/>
  <c r="D41" i="10" s="1"/>
  <c r="I44" i="11"/>
  <c r="D42" i="10" s="1"/>
  <c r="I46" i="11"/>
  <c r="D44" i="10" s="1"/>
  <c r="I47" i="11"/>
  <c r="D45" i="10" s="1"/>
  <c r="I71" i="11"/>
  <c r="D64" i="10" s="1"/>
  <c r="D63" i="10" s="1"/>
  <c r="I62" i="11"/>
  <c r="D58" i="10" s="1"/>
  <c r="I63" i="11"/>
  <c r="D59" i="10" s="1"/>
  <c r="I64" i="11"/>
  <c r="D60" i="10" s="1"/>
  <c r="I65" i="11"/>
  <c r="D61" i="10" s="1"/>
  <c r="I66" i="11"/>
  <c r="D62" i="10" s="1"/>
  <c r="B50" i="11"/>
  <c r="C50" i="11"/>
  <c r="D50" i="11"/>
  <c r="E50" i="11"/>
  <c r="F50" i="11"/>
  <c r="G50" i="11"/>
  <c r="H50" i="11"/>
  <c r="I53" i="11"/>
  <c r="D50" i="10" s="1"/>
  <c r="D49" i="10" s="1"/>
  <c r="I54" i="11"/>
  <c r="D51" i="10" s="1"/>
  <c r="I56" i="11"/>
  <c r="D53" i="10" s="1"/>
  <c r="D52" i="10" s="1"/>
  <c r="B57" i="11"/>
  <c r="C57" i="11"/>
  <c r="D57" i="11"/>
  <c r="E57" i="11"/>
  <c r="F57" i="11"/>
  <c r="G57" i="11"/>
  <c r="H57" i="11"/>
  <c r="H28" i="41"/>
  <c r="N28" i="41" s="1"/>
  <c r="H23" i="41"/>
  <c r="K24" i="41"/>
  <c r="T24" i="41" s="1"/>
  <c r="K25" i="41"/>
  <c r="T25" i="41" s="1"/>
  <c r="J28" i="41"/>
  <c r="K28" i="41" s="1"/>
  <c r="M24" i="41"/>
  <c r="M25" i="41"/>
  <c r="I31" i="31"/>
  <c r="D31" i="1" s="1"/>
  <c r="I35" i="31"/>
  <c r="D35" i="1" s="1"/>
  <c r="I47" i="31"/>
  <c r="D47" i="1" s="1"/>
  <c r="I63" i="31"/>
  <c r="D63" i="1" s="1"/>
  <c r="H63" i="1" s="1"/>
  <c r="I60" i="31"/>
  <c r="D60" i="1" s="1"/>
  <c r="J60" i="31" s="1"/>
  <c r="K60" i="31" s="1"/>
  <c r="I102" i="31"/>
  <c r="A101" i="42"/>
  <c r="A22" i="47"/>
  <c r="A9" i="47"/>
  <c r="A6" i="47"/>
  <c r="I28" i="30"/>
  <c r="I28" i="42"/>
  <c r="I52" i="30"/>
  <c r="I53" i="30"/>
  <c r="I54" i="42"/>
  <c r="I56" i="30"/>
  <c r="C63" i="41"/>
  <c r="C66" i="41"/>
  <c r="C44" i="41"/>
  <c r="C43" i="41" s="1"/>
  <c r="C34" i="41"/>
  <c r="C33" i="41" s="1"/>
  <c r="C19" i="41"/>
  <c r="J92" i="1"/>
  <c r="B92" i="1"/>
  <c r="D70" i="41"/>
  <c r="E70" i="41"/>
  <c r="H66" i="41"/>
  <c r="N66" i="41" s="1"/>
  <c r="K36" i="41"/>
  <c r="M36" i="41" s="1"/>
  <c r="K29" i="41"/>
  <c r="T29" i="41" s="1"/>
  <c r="K53" i="41"/>
  <c r="T53" i="41" s="1"/>
  <c r="M30" i="41"/>
  <c r="K37" i="41"/>
  <c r="T37" i="41" s="1"/>
  <c r="B101" i="31"/>
  <c r="B86" i="31" s="1"/>
  <c r="C101" i="31"/>
  <c r="C86" i="31" s="1"/>
  <c r="E101" i="31"/>
  <c r="E86" i="31" s="1"/>
  <c r="F101" i="31"/>
  <c r="F86" i="31" s="1"/>
  <c r="G101" i="31"/>
  <c r="G86" i="31" s="1"/>
  <c r="H101" i="31"/>
  <c r="H86" i="31" s="1"/>
  <c r="I84" i="31"/>
  <c r="K84" i="31"/>
  <c r="I83" i="31"/>
  <c r="I82" i="31"/>
  <c r="K82" i="31" s="1"/>
  <c r="I81" i="31"/>
  <c r="K81" i="31" s="1"/>
  <c r="I80" i="31"/>
  <c r="K80" i="31" s="1"/>
  <c r="I79" i="31"/>
  <c r="I78" i="31"/>
  <c r="K78" i="31"/>
  <c r="I77" i="31"/>
  <c r="K77" i="31" s="1"/>
  <c r="I76" i="31"/>
  <c r="I75" i="31"/>
  <c r="I74" i="31"/>
  <c r="D74" i="1"/>
  <c r="I73" i="31"/>
  <c r="I72" i="31"/>
  <c r="D72" i="1"/>
  <c r="I71" i="31"/>
  <c r="D71" i="1" s="1"/>
  <c r="I70" i="31"/>
  <c r="D70" i="1"/>
  <c r="I69" i="31"/>
  <c r="D69" i="1" s="1"/>
  <c r="I68" i="31"/>
  <c r="D68" i="1"/>
  <c r="I67" i="31"/>
  <c r="D67" i="1" s="1"/>
  <c r="I66" i="31"/>
  <c r="D66" i="1"/>
  <c r="J66" i="31" s="1"/>
  <c r="K66" i="31" s="1"/>
  <c r="I64" i="31"/>
  <c r="D64" i="1" s="1"/>
  <c r="I61" i="31"/>
  <c r="D61" i="1" s="1"/>
  <c r="I57" i="31"/>
  <c r="D57" i="1"/>
  <c r="J57" i="31" s="1"/>
  <c r="K57" i="31" s="1"/>
  <c r="I56" i="31"/>
  <c r="D56" i="1" s="1"/>
  <c r="H60" i="44" s="1"/>
  <c r="I55" i="31"/>
  <c r="D55" i="1" s="1"/>
  <c r="H55" i="1" s="1"/>
  <c r="J55" i="48" s="1"/>
  <c r="I54" i="31"/>
  <c r="D50" i="1" s="1"/>
  <c r="I53" i="31"/>
  <c r="D54" i="1" s="1"/>
  <c r="I52" i="31"/>
  <c r="D53" i="1" s="1"/>
  <c r="I51" i="31"/>
  <c r="D52" i="1" s="1"/>
  <c r="H46" i="44" s="1"/>
  <c r="I50" i="31"/>
  <c r="D51" i="1"/>
  <c r="H51" i="1" s="1"/>
  <c r="I49" i="31"/>
  <c r="D49" i="1" s="1"/>
  <c r="H49" i="1" s="1"/>
  <c r="I48" i="31"/>
  <c r="D48" i="1" s="1"/>
  <c r="D46" i="1" s="1"/>
  <c r="H46" i="1" s="1"/>
  <c r="J46" i="48" s="1"/>
  <c r="I45" i="31"/>
  <c r="D45" i="1" s="1"/>
  <c r="H45" i="1" s="1"/>
  <c r="J45" i="48" s="1"/>
  <c r="I44" i="31"/>
  <c r="I43" i="31"/>
  <c r="I42" i="31"/>
  <c r="D42" i="1" s="1"/>
  <c r="I41" i="31"/>
  <c r="D41" i="1" s="1"/>
  <c r="I40" i="31"/>
  <c r="D40" i="1" s="1"/>
  <c r="E40" i="1" s="1"/>
  <c r="I39" i="31"/>
  <c r="D39" i="1" s="1"/>
  <c r="J39" i="31" s="1"/>
  <c r="K39" i="31" s="1"/>
  <c r="I38" i="31"/>
  <c r="D38" i="1" s="1"/>
  <c r="H15" i="44" s="1"/>
  <c r="I37" i="31"/>
  <c r="D37" i="1" s="1"/>
  <c r="H13" i="44" s="1"/>
  <c r="H14" i="44" s="1"/>
  <c r="I36" i="31"/>
  <c r="D36" i="1" s="1"/>
  <c r="I33" i="31"/>
  <c r="D33" i="1" s="1"/>
  <c r="J33" i="31" s="1"/>
  <c r="I28" i="31"/>
  <c r="D28" i="1" s="1"/>
  <c r="H28" i="1" s="1"/>
  <c r="K28" i="1" s="1"/>
  <c r="I27" i="31"/>
  <c r="D27" i="1" s="1"/>
  <c r="H27" i="1" s="1"/>
  <c r="J27" i="48" s="1"/>
  <c r="I25" i="31"/>
  <c r="D25" i="1" s="1"/>
  <c r="I23" i="31"/>
  <c r="D23" i="1" s="1"/>
  <c r="I22" i="31"/>
  <c r="D22" i="1" s="1"/>
  <c r="I21" i="31"/>
  <c r="D21" i="1" s="1"/>
  <c r="H21" i="1" s="1"/>
  <c r="J21" i="48" s="1"/>
  <c r="I20" i="31"/>
  <c r="I18" i="31"/>
  <c r="D18" i="1" s="1"/>
  <c r="I16" i="31"/>
  <c r="D16" i="1" s="1"/>
  <c r="I15" i="31"/>
  <c r="D15" i="1" s="1"/>
  <c r="I13" i="31"/>
  <c r="D13" i="1" s="1"/>
  <c r="I12" i="31"/>
  <c r="D12" i="1" s="1"/>
  <c r="J12" i="31" s="1"/>
  <c r="K12" i="31" s="1"/>
  <c r="C30" i="30"/>
  <c r="D30" i="30"/>
  <c r="E30" i="30"/>
  <c r="F30" i="30"/>
  <c r="F30" i="42" s="1"/>
  <c r="G30" i="30"/>
  <c r="H30" i="30"/>
  <c r="C34" i="30"/>
  <c r="C34" i="42" s="1"/>
  <c r="D34" i="30"/>
  <c r="E34" i="30"/>
  <c r="F34" i="30"/>
  <c r="G34" i="30"/>
  <c r="B46" i="30"/>
  <c r="B46" i="42" s="1"/>
  <c r="C46" i="30"/>
  <c r="E46" i="30"/>
  <c r="F46" i="30"/>
  <c r="F46" i="42" s="1"/>
  <c r="G46" i="30"/>
  <c r="G46" i="42" s="1"/>
  <c r="C101" i="30"/>
  <c r="C86" i="30" s="1"/>
  <c r="D101" i="30"/>
  <c r="E101" i="30"/>
  <c r="E86" i="30" s="1"/>
  <c r="F101" i="30"/>
  <c r="G101" i="30"/>
  <c r="G86" i="30" s="1"/>
  <c r="H101" i="30"/>
  <c r="H86" i="30" s="1"/>
  <c r="I66" i="30"/>
  <c r="C66" i="1" s="1"/>
  <c r="J66" i="30" s="1"/>
  <c r="K66" i="30" s="1"/>
  <c r="I67" i="30"/>
  <c r="I68" i="30"/>
  <c r="I68" i="42"/>
  <c r="I69" i="30"/>
  <c r="C69" i="1" s="1"/>
  <c r="I70" i="30"/>
  <c r="I70" i="42"/>
  <c r="I71" i="30"/>
  <c r="C71" i="1" s="1"/>
  <c r="I72" i="30"/>
  <c r="C72" i="1"/>
  <c r="G72" i="1" s="1"/>
  <c r="I73" i="30"/>
  <c r="I74" i="30"/>
  <c r="C74" i="1" s="1"/>
  <c r="G74" i="1" s="1"/>
  <c r="J74" i="42" s="1"/>
  <c r="I125" i="11"/>
  <c r="D71" i="10"/>
  <c r="K71" i="10" s="1"/>
  <c r="I127" i="11"/>
  <c r="D70" i="10" s="1"/>
  <c r="D69" i="10" s="1"/>
  <c r="K69" i="10" s="1"/>
  <c r="C68" i="41"/>
  <c r="G68" i="41" s="1"/>
  <c r="G72" i="41" s="1"/>
  <c r="D44" i="41"/>
  <c r="D43" i="41" s="1"/>
  <c r="E44" i="41"/>
  <c r="E43" i="41" s="1"/>
  <c r="F44" i="41"/>
  <c r="F43" i="41" s="1"/>
  <c r="G45" i="41"/>
  <c r="G46" i="41"/>
  <c r="G47" i="41"/>
  <c r="E19" i="41"/>
  <c r="F19" i="41"/>
  <c r="D19" i="41"/>
  <c r="H51" i="41"/>
  <c r="I34" i="41"/>
  <c r="J34" i="41"/>
  <c r="J33" i="41" s="1"/>
  <c r="H34" i="41"/>
  <c r="G36" i="41"/>
  <c r="G37" i="41"/>
  <c r="G38" i="41"/>
  <c r="D23" i="41"/>
  <c r="D22" i="41" s="1"/>
  <c r="G54" i="41"/>
  <c r="D52" i="41"/>
  <c r="D51" i="41" s="1"/>
  <c r="D34" i="41"/>
  <c r="D33" i="41" s="1"/>
  <c r="B90" i="1"/>
  <c r="B93" i="1" s="1"/>
  <c r="D68" i="41"/>
  <c r="P23" i="41"/>
  <c r="O23" i="41"/>
  <c r="G24" i="41"/>
  <c r="G25" i="41"/>
  <c r="J19" i="41"/>
  <c r="C69" i="41"/>
  <c r="G69" i="41" s="1"/>
  <c r="D69" i="41"/>
  <c r="F72" i="41"/>
  <c r="G71" i="41"/>
  <c r="J72" i="41"/>
  <c r="L72" i="41"/>
  <c r="N72" i="41"/>
  <c r="O72" i="41"/>
  <c r="L27" i="41"/>
  <c r="L55" i="41"/>
  <c r="L46" i="41"/>
  <c r="L47" i="41"/>
  <c r="C28" i="41"/>
  <c r="D28" i="41"/>
  <c r="E28" i="41"/>
  <c r="F28" i="41"/>
  <c r="G28" i="41"/>
  <c r="O28" i="41"/>
  <c r="P28" i="41"/>
  <c r="H52" i="11"/>
  <c r="H55" i="11"/>
  <c r="H61" i="11"/>
  <c r="H67" i="11"/>
  <c r="H70" i="11"/>
  <c r="K11" i="41"/>
  <c r="K10" i="41" s="1"/>
  <c r="G11" i="41"/>
  <c r="G10" i="41" s="1"/>
  <c r="F34" i="41"/>
  <c r="F33" i="41" s="1"/>
  <c r="F52" i="41"/>
  <c r="F51" i="41" s="1"/>
  <c r="E34" i="41"/>
  <c r="E33" i="41" s="1"/>
  <c r="E52" i="41"/>
  <c r="E51" i="41" s="1"/>
  <c r="O66" i="41"/>
  <c r="J66" i="41"/>
  <c r="I66" i="41"/>
  <c r="E66" i="41"/>
  <c r="G16" i="41"/>
  <c r="P34" i="41"/>
  <c r="P33" i="41" s="1"/>
  <c r="O34" i="41"/>
  <c r="O33" i="41" s="1"/>
  <c r="L54" i="41"/>
  <c r="H52" i="41"/>
  <c r="I52" i="41"/>
  <c r="I51" i="41" s="1"/>
  <c r="B3" i="41"/>
  <c r="I53" i="42"/>
  <c r="I60" i="30"/>
  <c r="I60" i="42" s="1"/>
  <c r="I61" i="30"/>
  <c r="I61" i="42" s="1"/>
  <c r="I75" i="30"/>
  <c r="I76" i="30"/>
  <c r="I76" i="42" s="1"/>
  <c r="B28" i="42"/>
  <c r="I43" i="30"/>
  <c r="I43" i="42" s="1"/>
  <c r="I44" i="30"/>
  <c r="I44" i="42" s="1"/>
  <c r="I45" i="42"/>
  <c r="D44" i="1"/>
  <c r="D43" i="1"/>
  <c r="B40" i="42"/>
  <c r="B41" i="42"/>
  <c r="B42" i="42"/>
  <c r="B43" i="42"/>
  <c r="B44" i="42"/>
  <c r="H60" i="42"/>
  <c r="H61" i="42"/>
  <c r="B59" i="42"/>
  <c r="B45" i="42"/>
  <c r="B101" i="11"/>
  <c r="B108" i="11"/>
  <c r="I108" i="11"/>
  <c r="B26" i="1"/>
  <c r="I126" i="11"/>
  <c r="L21" i="41"/>
  <c r="D20" i="1"/>
  <c r="D73" i="1"/>
  <c r="H76" i="1"/>
  <c r="K76" i="1" s="1"/>
  <c r="H79" i="1"/>
  <c r="J79" i="48" s="1"/>
  <c r="H80" i="1"/>
  <c r="J80" i="48" s="1"/>
  <c r="H81" i="1"/>
  <c r="H82" i="1"/>
  <c r="J82" i="48" s="1"/>
  <c r="K82" i="1"/>
  <c r="K75" i="31"/>
  <c r="K76" i="31"/>
  <c r="K79" i="31"/>
  <c r="I20" i="42"/>
  <c r="I33" i="42"/>
  <c r="G76" i="1"/>
  <c r="G79" i="1"/>
  <c r="J79" i="42" s="1"/>
  <c r="G80" i="1"/>
  <c r="J80" i="42" s="1"/>
  <c r="G81" i="1"/>
  <c r="J81" i="42" s="1"/>
  <c r="G82" i="1"/>
  <c r="J82" i="42" s="1"/>
  <c r="I77" i="30"/>
  <c r="I77" i="42" s="1"/>
  <c r="K77" i="42" s="1"/>
  <c r="J77" i="42"/>
  <c r="I78" i="30"/>
  <c r="I78" i="42" s="1"/>
  <c r="K78" i="42" s="1"/>
  <c r="J78" i="42"/>
  <c r="I79" i="30"/>
  <c r="I79" i="42"/>
  <c r="I80" i="30"/>
  <c r="I80" i="42" s="1"/>
  <c r="I81" i="30"/>
  <c r="I81" i="42"/>
  <c r="I82" i="30"/>
  <c r="I82" i="42" s="1"/>
  <c r="I83" i="30"/>
  <c r="I83" i="42"/>
  <c r="I84" i="30"/>
  <c r="I84" i="42" s="1"/>
  <c r="H100" i="42"/>
  <c r="H30" i="42"/>
  <c r="H31" i="42"/>
  <c r="H32" i="42"/>
  <c r="H33" i="42"/>
  <c r="H34" i="42"/>
  <c r="H35" i="42"/>
  <c r="H36" i="42"/>
  <c r="H37" i="42"/>
  <c r="H38" i="42"/>
  <c r="H39" i="42"/>
  <c r="H40" i="42"/>
  <c r="H41" i="42"/>
  <c r="H42" i="42"/>
  <c r="H45" i="42"/>
  <c r="H46" i="42"/>
  <c r="H47" i="42"/>
  <c r="H48" i="42"/>
  <c r="H49" i="42"/>
  <c r="H51" i="42"/>
  <c r="H52" i="42"/>
  <c r="H53" i="42"/>
  <c r="H54" i="42"/>
  <c r="H55" i="42"/>
  <c r="H56" i="42"/>
  <c r="H57" i="42"/>
  <c r="H63" i="42"/>
  <c r="H64" i="42"/>
  <c r="H66" i="42"/>
  <c r="H67" i="42"/>
  <c r="H68" i="42"/>
  <c r="H69" i="42"/>
  <c r="H70" i="42"/>
  <c r="H71" i="42"/>
  <c r="H72" i="42"/>
  <c r="H73" i="42"/>
  <c r="H74" i="42"/>
  <c r="H75" i="42"/>
  <c r="H76" i="42"/>
  <c r="H77" i="42"/>
  <c r="H78" i="42"/>
  <c r="H79" i="42"/>
  <c r="H80" i="42"/>
  <c r="H81" i="42"/>
  <c r="H82" i="42"/>
  <c r="H83" i="42"/>
  <c r="H84" i="42"/>
  <c r="H12" i="42"/>
  <c r="H13" i="42"/>
  <c r="H15" i="42"/>
  <c r="H16" i="42"/>
  <c r="H17" i="42"/>
  <c r="H18" i="42"/>
  <c r="H19" i="42"/>
  <c r="H20" i="42"/>
  <c r="H21" i="42"/>
  <c r="H22" i="42"/>
  <c r="H23" i="42"/>
  <c r="H25" i="42"/>
  <c r="H27" i="42"/>
  <c r="H11" i="42"/>
  <c r="H101" i="11"/>
  <c r="H100" i="11" s="1"/>
  <c r="H81" i="11"/>
  <c r="H80" i="11" s="1"/>
  <c r="H83" i="11"/>
  <c r="H89" i="11"/>
  <c r="H96" i="11"/>
  <c r="E83" i="11"/>
  <c r="E80" i="11" s="1"/>
  <c r="E89" i="11"/>
  <c r="E96" i="11"/>
  <c r="E101" i="11"/>
  <c r="E100" i="11" s="1"/>
  <c r="E52" i="11"/>
  <c r="E55" i="11"/>
  <c r="E49" i="11" s="1"/>
  <c r="E61" i="11"/>
  <c r="E60" i="11" s="1"/>
  <c r="E67" i="11"/>
  <c r="E70" i="11"/>
  <c r="F81" i="11"/>
  <c r="F83" i="11"/>
  <c r="F89" i="11"/>
  <c r="F96" i="11"/>
  <c r="F101" i="11"/>
  <c r="F100" i="11" s="1"/>
  <c r="F61" i="11"/>
  <c r="F67" i="11"/>
  <c r="F52" i="11"/>
  <c r="F55" i="11"/>
  <c r="B91" i="1"/>
  <c r="B96" i="1"/>
  <c r="I38" i="44"/>
  <c r="F38" i="44"/>
  <c r="I36" i="44"/>
  <c r="F36" i="44"/>
  <c r="F34" i="44"/>
  <c r="I11" i="44"/>
  <c r="F11" i="44"/>
  <c r="I9" i="44"/>
  <c r="F9" i="44"/>
  <c r="I31" i="11"/>
  <c r="D52" i="11"/>
  <c r="B52" i="11"/>
  <c r="D55" i="11"/>
  <c r="B55" i="11"/>
  <c r="B49" i="11" s="1"/>
  <c r="C52" i="11"/>
  <c r="C55" i="11"/>
  <c r="G52" i="11"/>
  <c r="G55" i="11"/>
  <c r="I51" i="11"/>
  <c r="I58" i="11"/>
  <c r="B61" i="11"/>
  <c r="B70" i="11"/>
  <c r="B67" i="11"/>
  <c r="D61" i="11"/>
  <c r="D67" i="11"/>
  <c r="D70" i="11"/>
  <c r="C61" i="11"/>
  <c r="C67" i="11"/>
  <c r="C70" i="11"/>
  <c r="G61" i="11"/>
  <c r="G60" i="11" s="1"/>
  <c r="G67" i="11"/>
  <c r="G70" i="11"/>
  <c r="I68" i="11"/>
  <c r="I69" i="11"/>
  <c r="I73" i="11"/>
  <c r="B83" i="11"/>
  <c r="B89" i="11"/>
  <c r="B81" i="11"/>
  <c r="I81" i="11" s="1"/>
  <c r="B96" i="11"/>
  <c r="G83" i="11"/>
  <c r="G81" i="11"/>
  <c r="G89" i="11"/>
  <c r="G101" i="11"/>
  <c r="G100" i="11" s="1"/>
  <c r="G96" i="11"/>
  <c r="C83" i="11"/>
  <c r="C80" i="11" s="1"/>
  <c r="C78" i="11" s="1"/>
  <c r="C89" i="11"/>
  <c r="C96" i="11"/>
  <c r="C101" i="11"/>
  <c r="C100" i="11" s="1"/>
  <c r="D83" i="11"/>
  <c r="D89" i="11"/>
  <c r="D101" i="11"/>
  <c r="D96" i="11"/>
  <c r="I97" i="11"/>
  <c r="C62" i="42"/>
  <c r="D62" i="42"/>
  <c r="E62" i="42"/>
  <c r="F62" i="42"/>
  <c r="G62" i="42"/>
  <c r="B62" i="42"/>
  <c r="B74" i="42"/>
  <c r="C72" i="42"/>
  <c r="D72" i="42"/>
  <c r="E72" i="42"/>
  <c r="F72" i="42"/>
  <c r="G72" i="42"/>
  <c r="B72" i="42"/>
  <c r="G12" i="42"/>
  <c r="G13" i="42"/>
  <c r="G14" i="42"/>
  <c r="G15" i="42"/>
  <c r="G16" i="42"/>
  <c r="G17" i="42"/>
  <c r="G18" i="42"/>
  <c r="G20" i="42"/>
  <c r="G21" i="42"/>
  <c r="G22" i="42"/>
  <c r="G23" i="42"/>
  <c r="G25" i="42"/>
  <c r="G27" i="42"/>
  <c r="F42" i="42"/>
  <c r="G42" i="42"/>
  <c r="D42" i="42"/>
  <c r="E42" i="42"/>
  <c r="C42" i="42"/>
  <c r="B12" i="42"/>
  <c r="B13" i="42"/>
  <c r="B15" i="42"/>
  <c r="B16" i="42"/>
  <c r="B18" i="42"/>
  <c r="B20" i="42"/>
  <c r="B21" i="42"/>
  <c r="B22" i="42"/>
  <c r="B23" i="42"/>
  <c r="B25" i="42"/>
  <c r="B27" i="42"/>
  <c r="B31" i="42"/>
  <c r="B32" i="42"/>
  <c r="B33" i="42"/>
  <c r="B35" i="42"/>
  <c r="B36" i="42"/>
  <c r="B37" i="42"/>
  <c r="B38" i="42"/>
  <c r="B39" i="42"/>
  <c r="B47" i="42"/>
  <c r="B48" i="42"/>
  <c r="B49" i="42"/>
  <c r="B51" i="42"/>
  <c r="B52" i="42"/>
  <c r="B53" i="42"/>
  <c r="B54" i="42"/>
  <c r="B55" i="42"/>
  <c r="B56" i="42"/>
  <c r="B57" i="42"/>
  <c r="B65" i="42"/>
  <c r="B66" i="42"/>
  <c r="B67" i="42"/>
  <c r="B68" i="42"/>
  <c r="B69" i="42"/>
  <c r="B70" i="42"/>
  <c r="B71" i="42"/>
  <c r="B73" i="42"/>
  <c r="B75" i="42"/>
  <c r="B76" i="42"/>
  <c r="B77" i="42"/>
  <c r="B78" i="42"/>
  <c r="B79" i="42"/>
  <c r="B80" i="42"/>
  <c r="B81" i="42"/>
  <c r="B82" i="42"/>
  <c r="B83" i="42"/>
  <c r="B84" i="42"/>
  <c r="E11" i="42"/>
  <c r="F11" i="42"/>
  <c r="D12" i="42"/>
  <c r="E12" i="42"/>
  <c r="F12" i="42"/>
  <c r="D13" i="42"/>
  <c r="E13" i="42"/>
  <c r="F13" i="42"/>
  <c r="E14" i="42"/>
  <c r="F14" i="42"/>
  <c r="D15" i="42"/>
  <c r="E15" i="42"/>
  <c r="F15" i="42"/>
  <c r="D16" i="42"/>
  <c r="E16" i="42"/>
  <c r="F16" i="42"/>
  <c r="D17" i="42"/>
  <c r="F17" i="42"/>
  <c r="D18" i="42"/>
  <c r="E18" i="42"/>
  <c r="F18" i="42"/>
  <c r="D20" i="42"/>
  <c r="E20" i="42"/>
  <c r="F20" i="42"/>
  <c r="D21" i="42"/>
  <c r="E21" i="42"/>
  <c r="F21" i="42"/>
  <c r="D22" i="42"/>
  <c r="E22" i="42"/>
  <c r="F22" i="42"/>
  <c r="D23" i="42"/>
  <c r="E23" i="42"/>
  <c r="F23" i="42"/>
  <c r="E24" i="42"/>
  <c r="D25" i="42"/>
  <c r="E25" i="42"/>
  <c r="F25" i="42"/>
  <c r="E26" i="42"/>
  <c r="D27" i="42"/>
  <c r="E27" i="42"/>
  <c r="F27" i="42"/>
  <c r="D30" i="42"/>
  <c r="G30" i="42"/>
  <c r="D31" i="42"/>
  <c r="E31" i="42"/>
  <c r="F31" i="42"/>
  <c r="G31" i="42"/>
  <c r="D32" i="42"/>
  <c r="E32" i="42"/>
  <c r="F32" i="42"/>
  <c r="G32" i="42"/>
  <c r="D33" i="42"/>
  <c r="E33" i="42"/>
  <c r="F33" i="42"/>
  <c r="G33" i="42"/>
  <c r="D34" i="42"/>
  <c r="E34" i="42"/>
  <c r="F34" i="42"/>
  <c r="G34" i="42"/>
  <c r="D35" i="42"/>
  <c r="E35" i="42"/>
  <c r="F35" i="42"/>
  <c r="G35" i="42"/>
  <c r="D36" i="42"/>
  <c r="E36" i="42"/>
  <c r="F36" i="42"/>
  <c r="G36" i="42"/>
  <c r="D37" i="42"/>
  <c r="E37" i="42"/>
  <c r="F37" i="42"/>
  <c r="G37" i="42"/>
  <c r="D38" i="42"/>
  <c r="E38" i="42"/>
  <c r="F38" i="42"/>
  <c r="G38" i="42"/>
  <c r="D39" i="42"/>
  <c r="E39" i="42"/>
  <c r="F39" i="42"/>
  <c r="G39" i="42"/>
  <c r="D40" i="42"/>
  <c r="E40" i="42"/>
  <c r="F40" i="42"/>
  <c r="G40" i="42"/>
  <c r="D41" i="42"/>
  <c r="E41" i="42"/>
  <c r="F41" i="42"/>
  <c r="G41" i="42"/>
  <c r="D45" i="42"/>
  <c r="E45" i="42"/>
  <c r="F45" i="42"/>
  <c r="G45" i="42"/>
  <c r="E46" i="42"/>
  <c r="D47" i="42"/>
  <c r="E47" i="42"/>
  <c r="F47" i="42"/>
  <c r="G47" i="42"/>
  <c r="D48" i="42"/>
  <c r="E48" i="42"/>
  <c r="F48" i="42"/>
  <c r="G48" i="42"/>
  <c r="D49" i="42"/>
  <c r="E49" i="42"/>
  <c r="F49" i="42"/>
  <c r="G49" i="42"/>
  <c r="D51" i="42"/>
  <c r="E51" i="42"/>
  <c r="G51" i="42"/>
  <c r="D52" i="42"/>
  <c r="E52" i="42"/>
  <c r="F52" i="42"/>
  <c r="G52" i="42"/>
  <c r="D53" i="42"/>
  <c r="E53" i="42"/>
  <c r="F53" i="42"/>
  <c r="G53" i="42"/>
  <c r="D54" i="42"/>
  <c r="E54" i="42"/>
  <c r="F54" i="42"/>
  <c r="G54" i="42"/>
  <c r="D55" i="42"/>
  <c r="E55" i="42"/>
  <c r="F55" i="42"/>
  <c r="G55" i="42"/>
  <c r="D56" i="42"/>
  <c r="E56" i="42"/>
  <c r="F56" i="42"/>
  <c r="G56" i="42"/>
  <c r="D57" i="42"/>
  <c r="E57" i="42"/>
  <c r="F57" i="42"/>
  <c r="G57" i="42"/>
  <c r="E65" i="42"/>
  <c r="F65" i="42"/>
  <c r="G65" i="42"/>
  <c r="D66" i="42"/>
  <c r="E66" i="42"/>
  <c r="F66" i="42"/>
  <c r="G66" i="42"/>
  <c r="D67" i="42"/>
  <c r="E67" i="42"/>
  <c r="F67" i="42"/>
  <c r="G67" i="42"/>
  <c r="D68" i="42"/>
  <c r="E68" i="42"/>
  <c r="F68" i="42"/>
  <c r="G68" i="42"/>
  <c r="D69" i="42"/>
  <c r="E69" i="42"/>
  <c r="F69" i="42"/>
  <c r="G69" i="42"/>
  <c r="D70" i="42"/>
  <c r="E70" i="42"/>
  <c r="F70" i="42"/>
  <c r="G70" i="42"/>
  <c r="D71" i="42"/>
  <c r="E71" i="42"/>
  <c r="F71" i="42"/>
  <c r="G71" i="42"/>
  <c r="D73" i="42"/>
  <c r="E73" i="42"/>
  <c r="F73" i="42"/>
  <c r="G73" i="42"/>
  <c r="D74" i="42"/>
  <c r="E74" i="42"/>
  <c r="F74" i="42"/>
  <c r="G74" i="42"/>
  <c r="D75" i="42"/>
  <c r="E75" i="42"/>
  <c r="F75" i="42"/>
  <c r="G75" i="42"/>
  <c r="D76" i="42"/>
  <c r="E76" i="42"/>
  <c r="F76" i="42"/>
  <c r="G76" i="42"/>
  <c r="D77" i="42"/>
  <c r="E77" i="42"/>
  <c r="F77" i="42"/>
  <c r="G77" i="42"/>
  <c r="D78" i="42"/>
  <c r="E78" i="42"/>
  <c r="F78" i="42"/>
  <c r="G78" i="42"/>
  <c r="D79" i="42"/>
  <c r="E79" i="42"/>
  <c r="F79" i="42"/>
  <c r="G79" i="42"/>
  <c r="D80" i="42"/>
  <c r="E80" i="42"/>
  <c r="F80" i="42"/>
  <c r="G80" i="42"/>
  <c r="D81" i="42"/>
  <c r="E81" i="42"/>
  <c r="F81" i="42"/>
  <c r="G81" i="42"/>
  <c r="D82" i="42"/>
  <c r="E82" i="42"/>
  <c r="F82" i="42"/>
  <c r="G82" i="42"/>
  <c r="D83" i="42"/>
  <c r="E83" i="42"/>
  <c r="F83" i="42"/>
  <c r="G83" i="42"/>
  <c r="D84" i="42"/>
  <c r="E84" i="42"/>
  <c r="F84" i="42"/>
  <c r="G84" i="42"/>
  <c r="C30" i="42"/>
  <c r="C31" i="42"/>
  <c r="C32" i="42"/>
  <c r="C33" i="42"/>
  <c r="C35" i="42"/>
  <c r="C36" i="42"/>
  <c r="C37" i="42"/>
  <c r="C38" i="42"/>
  <c r="C39" i="42"/>
  <c r="C40" i="42"/>
  <c r="C41" i="42"/>
  <c r="C45" i="42"/>
  <c r="C46" i="42"/>
  <c r="C47" i="42"/>
  <c r="C48" i="42"/>
  <c r="C49" i="42"/>
  <c r="C51" i="42"/>
  <c r="C52" i="42"/>
  <c r="C53" i="42"/>
  <c r="C54" i="42"/>
  <c r="C55" i="42"/>
  <c r="C56" i="42"/>
  <c r="C57" i="42"/>
  <c r="C65" i="42"/>
  <c r="C66" i="42"/>
  <c r="C67" i="42"/>
  <c r="C68" i="42"/>
  <c r="C69" i="42"/>
  <c r="C70" i="42"/>
  <c r="C71" i="42"/>
  <c r="C73" i="42"/>
  <c r="C74" i="42"/>
  <c r="C75" i="42"/>
  <c r="C76" i="42"/>
  <c r="C77" i="42"/>
  <c r="C78" i="42"/>
  <c r="C79" i="42"/>
  <c r="C80" i="42"/>
  <c r="C81" i="42"/>
  <c r="C82" i="42"/>
  <c r="C83" i="42"/>
  <c r="C84" i="42"/>
  <c r="C12" i="42"/>
  <c r="C13" i="42"/>
  <c r="C14" i="42"/>
  <c r="C15" i="42"/>
  <c r="C16" i="42"/>
  <c r="C17" i="42"/>
  <c r="C18" i="42"/>
  <c r="C20" i="42"/>
  <c r="C21" i="42"/>
  <c r="C22" i="42"/>
  <c r="C23" i="42"/>
  <c r="C24" i="42"/>
  <c r="C25" i="42"/>
  <c r="C27" i="42"/>
  <c r="C11" i="42"/>
  <c r="L11" i="41"/>
  <c r="M12" i="41"/>
  <c r="N12" i="41"/>
  <c r="L24" i="41"/>
  <c r="N24" i="41"/>
  <c r="L25" i="41"/>
  <c r="N25" i="41"/>
  <c r="L26" i="41"/>
  <c r="L29" i="41"/>
  <c r="N29" i="41"/>
  <c r="L37" i="41"/>
  <c r="N37" i="41"/>
  <c r="L53" i="41"/>
  <c r="B11" i="1"/>
  <c r="E65" i="10"/>
  <c r="F69" i="10"/>
  <c r="I69" i="10"/>
  <c r="J89" i="1"/>
  <c r="J29" i="1"/>
  <c r="D75" i="1"/>
  <c r="F75" i="1" s="1"/>
  <c r="B14" i="1"/>
  <c r="B10" i="1" s="1"/>
  <c r="B85" i="1" s="1"/>
  <c r="B88" i="1" s="1"/>
  <c r="B17" i="1"/>
  <c r="B19" i="1"/>
  <c r="B24" i="1"/>
  <c r="B75" i="1"/>
  <c r="B84" i="1" s="1"/>
  <c r="D11" i="18"/>
  <c r="C13" i="18"/>
  <c r="B13" i="18"/>
  <c r="C5" i="18"/>
  <c r="C10" i="18" s="1"/>
  <c r="B5" i="18"/>
  <c r="D8" i="18"/>
  <c r="D4" i="18"/>
  <c r="D7" i="18"/>
  <c r="D9" i="18"/>
  <c r="D6" i="18"/>
  <c r="E2" i="11"/>
  <c r="B123" i="11"/>
  <c r="I122" i="11"/>
  <c r="I120" i="11"/>
  <c r="C75" i="1"/>
  <c r="E75" i="1" s="1"/>
  <c r="F82" i="1"/>
  <c r="E82" i="1"/>
  <c r="E81" i="1"/>
  <c r="F81" i="1"/>
  <c r="E80" i="1"/>
  <c r="F80" i="1"/>
  <c r="E79" i="1"/>
  <c r="F79" i="1"/>
  <c r="F76" i="1"/>
  <c r="E76" i="1"/>
  <c r="A3" i="24"/>
  <c r="E14" i="24"/>
  <c r="B14" i="24"/>
  <c r="C60" i="11"/>
  <c r="I65" i="31"/>
  <c r="D65" i="1" s="1"/>
  <c r="H65" i="1" s="1"/>
  <c r="J65" i="48" s="1"/>
  <c r="E29" i="30"/>
  <c r="E29" i="42" s="1"/>
  <c r="N20" i="41"/>
  <c r="N53" i="41"/>
  <c r="B114" i="11"/>
  <c r="B86" i="42"/>
  <c r="H114" i="11"/>
  <c r="H86" i="42"/>
  <c r="E114" i="11"/>
  <c r="E101" i="42"/>
  <c r="F101" i="42"/>
  <c r="F86" i="42"/>
  <c r="F114" i="11"/>
  <c r="D86" i="30"/>
  <c r="F86" i="30"/>
  <c r="G114" i="11"/>
  <c r="G86" i="42"/>
  <c r="C114" i="11"/>
  <c r="C101" i="42"/>
  <c r="C86" i="42" s="1"/>
  <c r="I102" i="30"/>
  <c r="G86" i="1" s="1"/>
  <c r="J86" i="42" s="1"/>
  <c r="D114" i="11"/>
  <c r="D101" i="42"/>
  <c r="G29" i="48"/>
  <c r="N21" i="41"/>
  <c r="N27" i="41"/>
  <c r="N18" i="41"/>
  <c r="I13" i="42"/>
  <c r="I26" i="31"/>
  <c r="F39" i="44"/>
  <c r="I75" i="42"/>
  <c r="H43" i="1"/>
  <c r="I47" i="42"/>
  <c r="B10" i="18"/>
  <c r="E10" i="18" s="1"/>
  <c r="D65" i="42"/>
  <c r="L16" i="41"/>
  <c r="C19" i="42"/>
  <c r="G13" i="1"/>
  <c r="J13" i="42" s="1"/>
  <c r="J13" i="30"/>
  <c r="K13" i="30" s="1"/>
  <c r="J31" i="31"/>
  <c r="K31" i="31" s="1"/>
  <c r="L36" i="41"/>
  <c r="K80" i="1"/>
  <c r="N36" i="41"/>
  <c r="D14" i="48"/>
  <c r="H29" i="44"/>
  <c r="H30" i="44"/>
  <c r="I30" i="44" s="1"/>
  <c r="F13" i="1"/>
  <c r="J13" i="31"/>
  <c r="K13" i="31" s="1"/>
  <c r="B30" i="48"/>
  <c r="C70" i="41"/>
  <c r="G70" i="41" s="1"/>
  <c r="C54" i="1"/>
  <c r="E54" i="1" s="1"/>
  <c r="C28" i="1"/>
  <c r="J28" i="42" s="1"/>
  <c r="C31" i="1"/>
  <c r="J31" i="30" s="1"/>
  <c r="K31" i="30" s="1"/>
  <c r="H58" i="1"/>
  <c r="F28" i="1"/>
  <c r="E72" i="41"/>
  <c r="G50" i="1"/>
  <c r="G55" i="44"/>
  <c r="G56" i="44" s="1"/>
  <c r="D30" i="1"/>
  <c r="J30" i="31" s="1"/>
  <c r="H20" i="1"/>
  <c r="J20" i="48" s="1"/>
  <c r="F20" i="1"/>
  <c r="J20" i="31"/>
  <c r="K20" i="31"/>
  <c r="J28" i="31"/>
  <c r="K28" i="31" s="1"/>
  <c r="H27" i="44"/>
  <c r="I27" i="44" s="1"/>
  <c r="J43" i="31"/>
  <c r="K43" i="31"/>
  <c r="J53" i="31"/>
  <c r="K53" i="31" s="1"/>
  <c r="H52" i="44"/>
  <c r="H53" i="44" s="1"/>
  <c r="I53" i="44" s="1"/>
  <c r="I52" i="44"/>
  <c r="B83" i="1"/>
  <c r="J53" i="30"/>
  <c r="K53" i="30" s="1"/>
  <c r="H28" i="44"/>
  <c r="I28" i="44" s="1"/>
  <c r="K20" i="1"/>
  <c r="I55" i="11"/>
  <c r="I15" i="11"/>
  <c r="I57" i="11"/>
  <c r="D55" i="10" s="1"/>
  <c r="D54" i="10" s="1"/>
  <c r="H60" i="11"/>
  <c r="H49" i="11"/>
  <c r="I67" i="11"/>
  <c r="E9" i="11"/>
  <c r="G28" i="1"/>
  <c r="I29" i="44"/>
  <c r="E31" i="1"/>
  <c r="F31" i="1" s="1"/>
  <c r="E28" i="1"/>
  <c r="J28" i="30"/>
  <c r="K28" i="30" s="1"/>
  <c r="J35" i="31"/>
  <c r="K35" i="31" s="1"/>
  <c r="H23" i="44"/>
  <c r="C72" i="41"/>
  <c r="E86" i="42"/>
  <c r="E86" i="48"/>
  <c r="B86" i="48"/>
  <c r="D86" i="48"/>
  <c r="C86" i="48"/>
  <c r="B65" i="48"/>
  <c r="I65" i="48" s="1"/>
  <c r="C68" i="1"/>
  <c r="B29" i="1"/>
  <c r="G68" i="1"/>
  <c r="J68" i="42" s="1"/>
  <c r="J68" i="30"/>
  <c r="K68" i="30"/>
  <c r="J16" i="31"/>
  <c r="K16" i="31" s="1"/>
  <c r="H16" i="1"/>
  <c r="J16" i="48" s="1"/>
  <c r="H59" i="48"/>
  <c r="H10" i="31"/>
  <c r="H10" i="48" s="1"/>
  <c r="H24" i="42"/>
  <c r="F29" i="42"/>
  <c r="F51" i="1"/>
  <c r="H47" i="1"/>
  <c r="H91" i="1" s="1"/>
  <c r="H12" i="1"/>
  <c r="J12" i="48" s="1"/>
  <c r="I21" i="42"/>
  <c r="H67" i="1"/>
  <c r="K67" i="1" s="1"/>
  <c r="J67" i="31"/>
  <c r="K67" i="31"/>
  <c r="H70" i="1"/>
  <c r="K70" i="1" s="1"/>
  <c r="J70" i="31"/>
  <c r="K70" i="31"/>
  <c r="F68" i="1"/>
  <c r="H73" i="1"/>
  <c r="J73" i="31"/>
  <c r="K73" i="31"/>
  <c r="F73" i="1"/>
  <c r="F71" i="1"/>
  <c r="H71" i="1"/>
  <c r="K71" i="1" s="1"/>
  <c r="J72" i="31"/>
  <c r="K72" i="31" s="1"/>
  <c r="H72" i="1"/>
  <c r="K72" i="1" s="1"/>
  <c r="F72" i="1"/>
  <c r="J69" i="31"/>
  <c r="K69" i="31" s="1"/>
  <c r="H69" i="1"/>
  <c r="F69" i="1"/>
  <c r="F70" i="1"/>
  <c r="F67" i="1"/>
  <c r="E44" i="1"/>
  <c r="J61" i="30"/>
  <c r="A4" i="44"/>
  <c r="A3" i="49"/>
  <c r="I43" i="1"/>
  <c r="K13" i="42"/>
  <c r="J51" i="31"/>
  <c r="K51" i="31" s="1"/>
  <c r="H52" i="1"/>
  <c r="J52" i="48" s="1"/>
  <c r="J72" i="48"/>
  <c r="I81" i="1"/>
  <c r="J73" i="48"/>
  <c r="K73" i="1"/>
  <c r="K81" i="1"/>
  <c r="J81" i="48"/>
  <c r="J56" i="31"/>
  <c r="K56" i="31" s="1"/>
  <c r="I22" i="42"/>
  <c r="H25" i="44"/>
  <c r="H26" i="44" s="1"/>
  <c r="H38" i="1"/>
  <c r="J38" i="48" s="1"/>
  <c r="J38" i="31"/>
  <c r="K38" i="31" s="1"/>
  <c r="K68" i="42"/>
  <c r="C67" i="1"/>
  <c r="J67" i="30" s="1"/>
  <c r="E67" i="1"/>
  <c r="C70" i="1"/>
  <c r="J72" i="30"/>
  <c r="K72" i="30" s="1"/>
  <c r="J74" i="30"/>
  <c r="K74" i="30" s="1"/>
  <c r="I65" i="30"/>
  <c r="I65" i="42" s="1"/>
  <c r="I72" i="42"/>
  <c r="I74" i="42"/>
  <c r="K74" i="42" s="1"/>
  <c r="J69" i="30"/>
  <c r="K69" i="30"/>
  <c r="E69" i="1"/>
  <c r="G69" i="1"/>
  <c r="J69" i="42" s="1"/>
  <c r="G71" i="1"/>
  <c r="J71" i="42" s="1"/>
  <c r="J71" i="30"/>
  <c r="K71" i="30" s="1"/>
  <c r="E74" i="1"/>
  <c r="I71" i="42"/>
  <c r="I69" i="42"/>
  <c r="G66" i="1"/>
  <c r="J66" i="42" s="1"/>
  <c r="E66" i="1"/>
  <c r="I66" i="42"/>
  <c r="J40" i="30"/>
  <c r="K40" i="30" s="1"/>
  <c r="G19" i="44"/>
  <c r="G40" i="1"/>
  <c r="J40" i="42" s="1"/>
  <c r="B29" i="30"/>
  <c r="B29" i="42" s="1"/>
  <c r="J70" i="30"/>
  <c r="K70" i="30" s="1"/>
  <c r="G70" i="1"/>
  <c r="J70" i="42" s="1"/>
  <c r="E70" i="1"/>
  <c r="G67" i="1"/>
  <c r="J67" i="42" s="1"/>
  <c r="G20" i="44"/>
  <c r="I67" i="1"/>
  <c r="H48" i="1"/>
  <c r="D91" i="1"/>
  <c r="J47" i="31"/>
  <c r="K47" i="31" s="1"/>
  <c r="H32" i="44"/>
  <c r="H33" i="44" s="1"/>
  <c r="J22" i="31"/>
  <c r="K22" i="31" s="1"/>
  <c r="J49" i="30"/>
  <c r="K49" i="30" s="1"/>
  <c r="C91" i="1"/>
  <c r="G47" i="1"/>
  <c r="I69" i="41" s="1"/>
  <c r="G22" i="1"/>
  <c r="J22" i="42" s="1"/>
  <c r="J21" i="30"/>
  <c r="K21" i="30"/>
  <c r="G21" i="1"/>
  <c r="J21" i="42" s="1"/>
  <c r="E16" i="1"/>
  <c r="F16" i="1" s="1"/>
  <c r="G16" i="1"/>
  <c r="J16" i="30"/>
  <c r="K16" i="30" s="1"/>
  <c r="I16" i="42"/>
  <c r="J59" i="31"/>
  <c r="K59" i="31" s="1"/>
  <c r="J27" i="31"/>
  <c r="K27" i="31" s="1"/>
  <c r="I64" i="42"/>
  <c r="T21" i="41"/>
  <c r="D100" i="11"/>
  <c r="M16" i="41" l="1"/>
  <c r="N16" i="41" s="1"/>
  <c r="K64" i="41"/>
  <c r="M11" i="41"/>
  <c r="K43" i="1"/>
  <c r="I17" i="31"/>
  <c r="G31" i="1"/>
  <c r="J31" i="42" s="1"/>
  <c r="H10" i="30"/>
  <c r="I101" i="42"/>
  <c r="G38" i="49"/>
  <c r="F37" i="44"/>
  <c r="J45" i="31"/>
  <c r="K45" i="31" s="1"/>
  <c r="I16" i="1"/>
  <c r="K16" i="1" s="1"/>
  <c r="D86" i="42"/>
  <c r="I86" i="42" s="1"/>
  <c r="K86" i="42" s="1"/>
  <c r="G91" i="1"/>
  <c r="E47" i="1"/>
  <c r="E91" i="1" s="1"/>
  <c r="F91" i="1" s="1"/>
  <c r="J47" i="42"/>
  <c r="F80" i="11"/>
  <c r="F78" i="11" s="1"/>
  <c r="I33" i="48"/>
  <c r="I83" i="48"/>
  <c r="I75" i="48"/>
  <c r="K21" i="42"/>
  <c r="D72" i="41"/>
  <c r="M26" i="41"/>
  <c r="N26" i="41" s="1"/>
  <c r="M10" i="41"/>
  <c r="G9" i="11"/>
  <c r="G7" i="11" s="1"/>
  <c r="G75" i="11" s="1"/>
  <c r="I60" i="44"/>
  <c r="H61" i="44"/>
  <c r="H56" i="1"/>
  <c r="J56" i="48" s="1"/>
  <c r="I25" i="48"/>
  <c r="G10" i="31"/>
  <c r="G10" i="48" s="1"/>
  <c r="G85" i="48" s="1"/>
  <c r="G87" i="48" s="1"/>
  <c r="H78" i="11"/>
  <c r="H67" i="44"/>
  <c r="H68" i="44" s="1"/>
  <c r="I68" i="44" s="1"/>
  <c r="J62" i="31"/>
  <c r="K62" i="31" s="1"/>
  <c r="J63" i="31"/>
  <c r="K63" i="31" s="1"/>
  <c r="H62" i="48"/>
  <c r="I62" i="48" s="1"/>
  <c r="K62" i="48" s="1"/>
  <c r="J61" i="31"/>
  <c r="K61" i="31" s="1"/>
  <c r="H61" i="1"/>
  <c r="J61" i="48" s="1"/>
  <c r="G60" i="1"/>
  <c r="J60" i="42" s="1"/>
  <c r="K60" i="42" s="1"/>
  <c r="L45" i="41"/>
  <c r="H39" i="1"/>
  <c r="J39" i="48" s="1"/>
  <c r="H17" i="44"/>
  <c r="K66" i="42"/>
  <c r="G29" i="44"/>
  <c r="G30" i="44" s="1"/>
  <c r="K43" i="30"/>
  <c r="G27" i="44"/>
  <c r="G28" i="44" s="1"/>
  <c r="J43" i="30"/>
  <c r="E43" i="1"/>
  <c r="F43" i="1" s="1"/>
  <c r="I38" i="42"/>
  <c r="C25" i="1"/>
  <c r="C24" i="1" s="1"/>
  <c r="G24" i="1" s="1"/>
  <c r="J24" i="42" s="1"/>
  <c r="P43" i="41"/>
  <c r="M50" i="41"/>
  <c r="I22" i="41"/>
  <c r="T28" i="41"/>
  <c r="D14" i="41"/>
  <c r="D60" i="41" s="1"/>
  <c r="J49" i="31"/>
  <c r="K49" i="31" s="1"/>
  <c r="J48" i="31"/>
  <c r="K48" i="31" s="1"/>
  <c r="D46" i="48"/>
  <c r="I47" i="1"/>
  <c r="K47" i="1" s="1"/>
  <c r="J21" i="31"/>
  <c r="K21" i="31" s="1"/>
  <c r="H15" i="1"/>
  <c r="J15" i="48" s="1"/>
  <c r="D14" i="1"/>
  <c r="H14" i="1" s="1"/>
  <c r="J14" i="48" s="1"/>
  <c r="G40" i="44"/>
  <c r="G41" i="44" s="1"/>
  <c r="G49" i="1"/>
  <c r="J49" i="42" s="1"/>
  <c r="I49" i="42"/>
  <c r="K69" i="41"/>
  <c r="C12" i="1"/>
  <c r="C11" i="1" s="1"/>
  <c r="C10" i="31"/>
  <c r="C10" i="48" s="1"/>
  <c r="C85" i="48" s="1"/>
  <c r="C87" i="48" s="1"/>
  <c r="I68" i="48"/>
  <c r="I66" i="48"/>
  <c r="I42" i="48"/>
  <c r="I84" i="48"/>
  <c r="I72" i="48"/>
  <c r="K72" i="48" s="1"/>
  <c r="I69" i="48"/>
  <c r="K40" i="42"/>
  <c r="K69" i="42"/>
  <c r="I35" i="44"/>
  <c r="I37" i="44"/>
  <c r="K79" i="1"/>
  <c r="J43" i="48"/>
  <c r="I91" i="1"/>
  <c r="K91" i="1" s="1"/>
  <c r="I28" i="1"/>
  <c r="J16" i="42"/>
  <c r="K16" i="42" s="1"/>
  <c r="J71" i="48"/>
  <c r="I72" i="1"/>
  <c r="I14" i="41"/>
  <c r="K14" i="41" s="1"/>
  <c r="T35" i="41"/>
  <c r="M29" i="41"/>
  <c r="J128" i="11"/>
  <c r="B29" i="31"/>
  <c r="B29" i="48" s="1"/>
  <c r="D26" i="1"/>
  <c r="J26" i="31" s="1"/>
  <c r="K26" i="31" s="1"/>
  <c r="I18" i="48"/>
  <c r="J44" i="30"/>
  <c r="K44" i="30" s="1"/>
  <c r="C42" i="1"/>
  <c r="G39" i="1"/>
  <c r="J39" i="42" s="1"/>
  <c r="J39" i="30"/>
  <c r="K39" i="30" s="1"/>
  <c r="G17" i="44"/>
  <c r="G18" i="44" s="1"/>
  <c r="E39" i="1"/>
  <c r="F39" i="1" s="1"/>
  <c r="I39" i="42"/>
  <c r="K39" i="42" s="1"/>
  <c r="J38" i="30"/>
  <c r="K38" i="30" s="1"/>
  <c r="G15" i="44"/>
  <c r="G16" i="44" s="1"/>
  <c r="C35" i="1"/>
  <c r="I45" i="11"/>
  <c r="G10" i="30"/>
  <c r="G10" i="42" s="1"/>
  <c r="I38" i="11"/>
  <c r="J64" i="31"/>
  <c r="K64" i="31" s="1"/>
  <c r="H64" i="1"/>
  <c r="J64" i="48" s="1"/>
  <c r="I64" i="48"/>
  <c r="K64" i="48" s="1"/>
  <c r="D92" i="1"/>
  <c r="H29" i="31"/>
  <c r="H29" i="48" s="1"/>
  <c r="H85" i="48" s="1"/>
  <c r="E61" i="1"/>
  <c r="F61" i="1" s="1"/>
  <c r="E60" i="1"/>
  <c r="J25" i="31"/>
  <c r="K25" i="31" s="1"/>
  <c r="D24" i="1"/>
  <c r="H25" i="1"/>
  <c r="J25" i="48" s="1"/>
  <c r="J61" i="42"/>
  <c r="K60" i="30"/>
  <c r="H26" i="42"/>
  <c r="O43" i="41"/>
  <c r="I43" i="41"/>
  <c r="L48" i="41"/>
  <c r="T45" i="41"/>
  <c r="M48" i="41"/>
  <c r="N48" i="41" s="1"/>
  <c r="L38" i="41"/>
  <c r="T38" i="41"/>
  <c r="M37" i="41"/>
  <c r="M66" i="41" s="1"/>
  <c r="O22" i="41"/>
  <c r="J22" i="41"/>
  <c r="T31" i="41"/>
  <c r="L28" i="41"/>
  <c r="H22" i="41"/>
  <c r="G19" i="41"/>
  <c r="L19" i="41"/>
  <c r="M19" i="41"/>
  <c r="C14" i="41"/>
  <c r="C60" i="41" s="1"/>
  <c r="C73" i="41" s="1"/>
  <c r="K15" i="41"/>
  <c r="M15" i="41" s="1"/>
  <c r="N15" i="41" s="1"/>
  <c r="G15" i="41"/>
  <c r="T16" i="41"/>
  <c r="I39" i="44"/>
  <c r="F35" i="44"/>
  <c r="K70" i="10"/>
  <c r="D80" i="11"/>
  <c r="D78" i="11" s="1"/>
  <c r="I89" i="11"/>
  <c r="I83" i="11"/>
  <c r="D49" i="11"/>
  <c r="I49" i="11" s="1"/>
  <c r="D9" i="11"/>
  <c r="B10" i="24"/>
  <c r="B7" i="24" s="1"/>
  <c r="H23" i="1"/>
  <c r="J23" i="48" s="1"/>
  <c r="J23" i="31"/>
  <c r="K23" i="31" s="1"/>
  <c r="E21" i="1"/>
  <c r="F21" i="1" s="1"/>
  <c r="D19" i="1"/>
  <c r="J15" i="31"/>
  <c r="K15" i="31" s="1"/>
  <c r="J45" i="30"/>
  <c r="K45" i="30" s="1"/>
  <c r="E45" i="1"/>
  <c r="F45" i="1" s="1"/>
  <c r="G45" i="1"/>
  <c r="J45" i="42" s="1"/>
  <c r="K45" i="42" s="1"/>
  <c r="G32" i="44"/>
  <c r="G33" i="44" s="1"/>
  <c r="I33" i="44" s="1"/>
  <c r="I21" i="1"/>
  <c r="K21" i="1" s="1"/>
  <c r="E15" i="1"/>
  <c r="F15" i="1" s="1"/>
  <c r="C14" i="1"/>
  <c r="E14" i="1" s="1"/>
  <c r="F14" i="1" s="1"/>
  <c r="I15" i="42"/>
  <c r="D10" i="30"/>
  <c r="D10" i="42" s="1"/>
  <c r="I70" i="11"/>
  <c r="F9" i="11"/>
  <c r="F10" i="30"/>
  <c r="F10" i="42" s="1"/>
  <c r="F85" i="42" s="1"/>
  <c r="I86" i="31"/>
  <c r="I101" i="31"/>
  <c r="C51" i="1"/>
  <c r="E51" i="1" s="1"/>
  <c r="I55" i="48"/>
  <c r="K55" i="48" s="1"/>
  <c r="I79" i="48"/>
  <c r="I13" i="48"/>
  <c r="I20" i="48"/>
  <c r="K20" i="48" s="1"/>
  <c r="I32" i="48"/>
  <c r="I37" i="48"/>
  <c r="I48" i="48"/>
  <c r="I53" i="48"/>
  <c r="I57" i="48"/>
  <c r="I80" i="48"/>
  <c r="K80" i="48" s="1"/>
  <c r="I41" i="48"/>
  <c r="K79" i="48"/>
  <c r="I22" i="48"/>
  <c r="I43" i="48"/>
  <c r="K52" i="48"/>
  <c r="I59" i="48"/>
  <c r="I24" i="48"/>
  <c r="I63" i="48"/>
  <c r="I78" i="48"/>
  <c r="K78" i="48" s="1"/>
  <c r="I23" i="48"/>
  <c r="I40" i="48"/>
  <c r="I52" i="48"/>
  <c r="I56" i="48"/>
  <c r="I61" i="48"/>
  <c r="I71" i="48"/>
  <c r="K81" i="42"/>
  <c r="K47" i="42"/>
  <c r="K80" i="42"/>
  <c r="I12" i="44"/>
  <c r="F10" i="44"/>
  <c r="K71" i="42"/>
  <c r="K22" i="42"/>
  <c r="J28" i="48"/>
  <c r="J47" i="48"/>
  <c r="I79" i="1"/>
  <c r="I82" i="1"/>
  <c r="K61" i="42"/>
  <c r="K70" i="42"/>
  <c r="H69" i="41"/>
  <c r="J70" i="48"/>
  <c r="K65" i="48"/>
  <c r="I80" i="1"/>
  <c r="T55" i="41"/>
  <c r="J43" i="41"/>
  <c r="J40" i="41" s="1"/>
  <c r="K40" i="41" s="1"/>
  <c r="I33" i="41"/>
  <c r="G60" i="49"/>
  <c r="G61" i="49"/>
  <c r="D55" i="49"/>
  <c r="G9" i="49"/>
  <c r="G58" i="49"/>
  <c r="I10" i="44"/>
  <c r="I18" i="10"/>
  <c r="I10" i="11"/>
  <c r="B9" i="11"/>
  <c r="C65" i="1"/>
  <c r="J38" i="42"/>
  <c r="I38" i="1"/>
  <c r="K38" i="1" s="1"/>
  <c r="E38" i="1"/>
  <c r="F38" i="1" s="1"/>
  <c r="C37" i="1"/>
  <c r="G37" i="1" s="1"/>
  <c r="J36" i="30"/>
  <c r="K36" i="30" s="1"/>
  <c r="I36" i="42"/>
  <c r="K36" i="42" s="1"/>
  <c r="I19" i="30"/>
  <c r="I19" i="42" s="1"/>
  <c r="G51" i="41"/>
  <c r="T54" i="41"/>
  <c r="K49" i="41"/>
  <c r="G44" i="41"/>
  <c r="G43" i="41" s="1"/>
  <c r="T46" i="41"/>
  <c r="N40" i="41"/>
  <c r="K34" i="41"/>
  <c r="M34" i="41" s="1"/>
  <c r="N34" i="41" s="1"/>
  <c r="F62" i="41"/>
  <c r="J62" i="41"/>
  <c r="L63" i="41"/>
  <c r="T36" i="41"/>
  <c r="M35" i="41"/>
  <c r="N35" i="41" s="1"/>
  <c r="P62" i="41"/>
  <c r="G63" i="41"/>
  <c r="H62" i="41"/>
  <c r="K66" i="41"/>
  <c r="L66" i="41"/>
  <c r="O62" i="41"/>
  <c r="G23" i="41"/>
  <c r="I62" i="41"/>
  <c r="K23" i="41"/>
  <c r="L23" i="41" s="1"/>
  <c r="P22" i="41"/>
  <c r="T27" i="41"/>
  <c r="G64" i="41"/>
  <c r="G22" i="41"/>
  <c r="G65" i="41"/>
  <c r="K19" i="41"/>
  <c r="T19" i="41" s="1"/>
  <c r="H14" i="41"/>
  <c r="K65" i="41"/>
  <c r="T20" i="41"/>
  <c r="O14" i="41"/>
  <c r="T17" i="41"/>
  <c r="L64" i="41"/>
  <c r="M18" i="41"/>
  <c r="E14" i="41"/>
  <c r="E60" i="41" s="1"/>
  <c r="E62" i="41"/>
  <c r="G43" i="49"/>
  <c r="C7" i="49"/>
  <c r="E55" i="49"/>
  <c r="G12" i="49"/>
  <c r="D7" i="49"/>
  <c r="I128" i="11"/>
  <c r="I27" i="10"/>
  <c r="I26" i="10" s="1"/>
  <c r="I17" i="11"/>
  <c r="H9" i="11"/>
  <c r="H7" i="11" s="1"/>
  <c r="H75" i="11" s="1"/>
  <c r="G64" i="1"/>
  <c r="E64" i="1"/>
  <c r="F64" i="1" s="1"/>
  <c r="J64" i="30"/>
  <c r="K64" i="30" s="1"/>
  <c r="I62" i="42"/>
  <c r="E63" i="1"/>
  <c r="F63" i="1" s="1"/>
  <c r="G63" i="1"/>
  <c r="J63" i="42" s="1"/>
  <c r="J62" i="30"/>
  <c r="K62" i="30" s="1"/>
  <c r="I67" i="44"/>
  <c r="H62" i="42"/>
  <c r="I63" i="42"/>
  <c r="C59" i="1"/>
  <c r="G65" i="44" s="1"/>
  <c r="G66" i="44" s="1"/>
  <c r="H29" i="30"/>
  <c r="H29" i="42" s="1"/>
  <c r="I59" i="30"/>
  <c r="H10" i="42"/>
  <c r="G32" i="49"/>
  <c r="B55" i="49"/>
  <c r="F55" i="49"/>
  <c r="G27" i="49"/>
  <c r="G62" i="49"/>
  <c r="G21" i="49"/>
  <c r="C55" i="49"/>
  <c r="B7" i="49"/>
  <c r="E7" i="49"/>
  <c r="F7" i="49"/>
  <c r="I12" i="10"/>
  <c r="D57" i="10"/>
  <c r="D56" i="10" s="1"/>
  <c r="J49" i="48"/>
  <c r="K33" i="31"/>
  <c r="H18" i="1"/>
  <c r="J18" i="31"/>
  <c r="K18" i="31" s="1"/>
  <c r="D17" i="1"/>
  <c r="H48" i="44"/>
  <c r="F53" i="1"/>
  <c r="H53" i="1"/>
  <c r="J52" i="31"/>
  <c r="K52" i="31" s="1"/>
  <c r="M28" i="41"/>
  <c r="I86" i="30"/>
  <c r="J59" i="48"/>
  <c r="C73" i="1"/>
  <c r="I73" i="42"/>
  <c r="F40" i="1"/>
  <c r="I14" i="30"/>
  <c r="B14" i="42"/>
  <c r="C34" i="48"/>
  <c r="I34" i="48" s="1"/>
  <c r="I34" i="31"/>
  <c r="I23" i="42"/>
  <c r="P14" i="41"/>
  <c r="K63" i="41"/>
  <c r="H26" i="1"/>
  <c r="J26" i="48" s="1"/>
  <c r="I114" i="11"/>
  <c r="I39" i="10" s="1"/>
  <c r="J114" i="11" s="1"/>
  <c r="I96" i="11"/>
  <c r="B100" i="11"/>
  <c r="I100" i="11" s="1"/>
  <c r="I101" i="11"/>
  <c r="H33" i="41"/>
  <c r="J51" i="48"/>
  <c r="H35" i="1"/>
  <c r="D34" i="1"/>
  <c r="D29" i="1" s="1"/>
  <c r="E35" i="1"/>
  <c r="E90" i="1" s="1"/>
  <c r="C49" i="11"/>
  <c r="I50" i="11"/>
  <c r="D48" i="10" s="1"/>
  <c r="D47" i="10" s="1"/>
  <c r="D46" i="10" s="1"/>
  <c r="C30" i="48"/>
  <c r="I30" i="31"/>
  <c r="K30" i="31" s="1"/>
  <c r="B11" i="48"/>
  <c r="I11" i="31"/>
  <c r="D29" i="30"/>
  <c r="D46" i="42"/>
  <c r="I52" i="42"/>
  <c r="C52" i="1"/>
  <c r="J18" i="30"/>
  <c r="K18" i="30" s="1"/>
  <c r="E18" i="1"/>
  <c r="F18" i="1" s="1"/>
  <c r="C17" i="1"/>
  <c r="B11" i="42"/>
  <c r="B10" i="30"/>
  <c r="G34" i="41"/>
  <c r="G33" i="41" s="1"/>
  <c r="H32" i="1"/>
  <c r="J32" i="31"/>
  <c r="K32" i="31" s="1"/>
  <c r="I21" i="48"/>
  <c r="K21" i="48" s="1"/>
  <c r="I27" i="48"/>
  <c r="K27" i="48" s="1"/>
  <c r="I45" i="48"/>
  <c r="K45" i="48" s="1"/>
  <c r="I49" i="48"/>
  <c r="I54" i="48"/>
  <c r="G58" i="1"/>
  <c r="I58" i="1" s="1"/>
  <c r="K58" i="1" s="1"/>
  <c r="E58" i="1"/>
  <c r="F58" i="1" s="1"/>
  <c r="K44" i="41"/>
  <c r="L44" i="41" s="1"/>
  <c r="N17" i="41"/>
  <c r="G59" i="49"/>
  <c r="I45" i="1"/>
  <c r="K45" i="1" s="1"/>
  <c r="J63" i="30"/>
  <c r="K63" i="30" s="1"/>
  <c r="E62" i="1"/>
  <c r="F62" i="1" s="1"/>
  <c r="C92" i="1"/>
  <c r="D83" i="1"/>
  <c r="J83" i="31" s="1"/>
  <c r="J46" i="31"/>
  <c r="J48" i="48"/>
  <c r="I71" i="1"/>
  <c r="J72" i="42"/>
  <c r="K72" i="42" s="1"/>
  <c r="I70" i="1"/>
  <c r="E72" i="1"/>
  <c r="K61" i="30"/>
  <c r="B10" i="31"/>
  <c r="I19" i="31"/>
  <c r="H43" i="44"/>
  <c r="G80" i="11"/>
  <c r="G78" i="11" s="1"/>
  <c r="J37" i="31"/>
  <c r="K37" i="31" s="1"/>
  <c r="C86" i="1"/>
  <c r="B60" i="11"/>
  <c r="I61" i="11"/>
  <c r="J76" i="48"/>
  <c r="H75" i="1"/>
  <c r="H13" i="1"/>
  <c r="E13" i="1"/>
  <c r="D11" i="1"/>
  <c r="H16" i="44"/>
  <c r="E68" i="1"/>
  <c r="J68" i="31"/>
  <c r="K68" i="31" s="1"/>
  <c r="H68" i="1"/>
  <c r="F47" i="1"/>
  <c r="H31" i="1"/>
  <c r="D90" i="1"/>
  <c r="F14" i="48"/>
  <c r="F10" i="31"/>
  <c r="I14" i="31"/>
  <c r="B14" i="48"/>
  <c r="E11" i="48"/>
  <c r="E10" i="31"/>
  <c r="I11" i="30"/>
  <c r="C26" i="42"/>
  <c r="C10" i="30"/>
  <c r="D17" i="10"/>
  <c r="C9" i="11"/>
  <c r="K69" i="1"/>
  <c r="I69" i="1"/>
  <c r="C85" i="31"/>
  <c r="C88" i="31" s="1"/>
  <c r="E30" i="42"/>
  <c r="I30" i="30"/>
  <c r="E36" i="1"/>
  <c r="F36" i="1" s="1"/>
  <c r="J36" i="31"/>
  <c r="K36" i="31" s="1"/>
  <c r="H40" i="44"/>
  <c r="E49" i="1"/>
  <c r="F49" i="1" s="1"/>
  <c r="J55" i="31"/>
  <c r="K55" i="31" s="1"/>
  <c r="H58" i="44"/>
  <c r="H59" i="44" s="1"/>
  <c r="C56" i="1"/>
  <c r="I56" i="42"/>
  <c r="E10" i="42"/>
  <c r="E85" i="42" s="1"/>
  <c r="E85" i="30"/>
  <c r="E42" i="1"/>
  <c r="G25" i="44"/>
  <c r="C27" i="1"/>
  <c r="E27" i="1" s="1"/>
  <c r="F27" i="1" s="1"/>
  <c r="I27" i="42"/>
  <c r="M47" i="41"/>
  <c r="L65" i="41"/>
  <c r="H19" i="44"/>
  <c r="H47" i="44"/>
  <c r="J69" i="48"/>
  <c r="K69" i="48" s="1"/>
  <c r="G42" i="1"/>
  <c r="G52" i="44"/>
  <c r="G53" i="44" s="1"/>
  <c r="G54" i="1"/>
  <c r="J65" i="31"/>
  <c r="K65" i="31" s="1"/>
  <c r="I67" i="42"/>
  <c r="K67" i="42" s="1"/>
  <c r="K67" i="30"/>
  <c r="J41" i="31"/>
  <c r="K41" i="31" s="1"/>
  <c r="H21" i="44"/>
  <c r="H41" i="1"/>
  <c r="G49" i="11"/>
  <c r="D43" i="10"/>
  <c r="M53" i="41"/>
  <c r="K52" i="41"/>
  <c r="K51" i="41" s="1"/>
  <c r="I63" i="1"/>
  <c r="K63" i="1" s="1"/>
  <c r="G62" i="1"/>
  <c r="J63" i="48"/>
  <c r="I18" i="1"/>
  <c r="H36" i="1"/>
  <c r="I36" i="1" s="1"/>
  <c r="B80" i="11"/>
  <c r="I101" i="30"/>
  <c r="J42" i="30"/>
  <c r="K42" i="30" s="1"/>
  <c r="H40" i="1"/>
  <c r="I40" i="1" s="1"/>
  <c r="J67" i="48"/>
  <c r="I46" i="30"/>
  <c r="J50" i="31"/>
  <c r="K50" i="31" s="1"/>
  <c r="H37" i="1"/>
  <c r="I100" i="42"/>
  <c r="H24" i="44"/>
  <c r="I24" i="44" s="1"/>
  <c r="I23" i="44"/>
  <c r="H30" i="1"/>
  <c r="E17" i="42"/>
  <c r="G11" i="42"/>
  <c r="G75" i="1"/>
  <c r="J76" i="42"/>
  <c r="K76" i="42" s="1"/>
  <c r="I76" i="1"/>
  <c r="H22" i="1"/>
  <c r="E22" i="1"/>
  <c r="F22" i="1" s="1"/>
  <c r="H33" i="1"/>
  <c r="J40" i="31"/>
  <c r="K40" i="31" s="1"/>
  <c r="H42" i="1"/>
  <c r="J42" i="31"/>
  <c r="K42" i="31" s="1"/>
  <c r="F42" i="1"/>
  <c r="H50" i="1"/>
  <c r="I50" i="1" s="1"/>
  <c r="H55" i="44"/>
  <c r="J54" i="31"/>
  <c r="K54" i="31" s="1"/>
  <c r="E50" i="1"/>
  <c r="F50" i="1" s="1"/>
  <c r="H62" i="44"/>
  <c r="H63" i="44" s="1"/>
  <c r="H57" i="1"/>
  <c r="J57" i="48" s="1"/>
  <c r="H66" i="1"/>
  <c r="F66" i="1"/>
  <c r="J71" i="31"/>
  <c r="K71" i="31" s="1"/>
  <c r="E71" i="1"/>
  <c r="H74" i="1"/>
  <c r="J74" i="31"/>
  <c r="K74" i="31" s="1"/>
  <c r="F74" i="1"/>
  <c r="C53" i="1"/>
  <c r="H60" i="1"/>
  <c r="F60" i="1"/>
  <c r="H65" i="44"/>
  <c r="I24" i="31"/>
  <c r="C33" i="1"/>
  <c r="C23" i="1"/>
  <c r="G20" i="1"/>
  <c r="J20" i="30"/>
  <c r="K20" i="30" s="1"/>
  <c r="G15" i="1"/>
  <c r="J15" i="30"/>
  <c r="K15" i="30" s="1"/>
  <c r="D26" i="10"/>
  <c r="E7" i="11"/>
  <c r="E75" i="11" s="1"/>
  <c r="C34" i="1"/>
  <c r="G35" i="1"/>
  <c r="D60" i="11"/>
  <c r="F49" i="11"/>
  <c r="K82" i="42"/>
  <c r="K79" i="42"/>
  <c r="G52" i="41"/>
  <c r="H54" i="1"/>
  <c r="F54" i="1"/>
  <c r="I19" i="48"/>
  <c r="I17" i="48"/>
  <c r="D11" i="48"/>
  <c r="D10" i="31"/>
  <c r="I24" i="30"/>
  <c r="I24" i="42" s="1"/>
  <c r="C41" i="1"/>
  <c r="C32" i="1"/>
  <c r="I32" i="42"/>
  <c r="B34" i="42"/>
  <c r="I34" i="30"/>
  <c r="I26" i="48"/>
  <c r="K26" i="48" s="1"/>
  <c r="I12" i="48"/>
  <c r="K12" i="48" s="1"/>
  <c r="I74" i="48"/>
  <c r="I16" i="48"/>
  <c r="K16" i="48" s="1"/>
  <c r="I76" i="48"/>
  <c r="K76" i="48" s="1"/>
  <c r="I28" i="48"/>
  <c r="I39" i="48"/>
  <c r="K39" i="48" s="1"/>
  <c r="I51" i="48"/>
  <c r="I13" i="1"/>
  <c r="D5" i="18"/>
  <c r="D10" i="18" s="1"/>
  <c r="I52" i="11"/>
  <c r="E78" i="11"/>
  <c r="F44" i="1"/>
  <c r="J44" i="31"/>
  <c r="K44" i="31" s="1"/>
  <c r="H44" i="1"/>
  <c r="C62" i="41"/>
  <c r="I101" i="48"/>
  <c r="H86" i="1"/>
  <c r="I119" i="11"/>
  <c r="C48" i="1"/>
  <c r="I48" i="42"/>
  <c r="K31" i="42"/>
  <c r="I18" i="42"/>
  <c r="K18" i="42" s="1"/>
  <c r="I47" i="48"/>
  <c r="I81" i="48"/>
  <c r="K81" i="48" s="1"/>
  <c r="I31" i="48"/>
  <c r="I36" i="48"/>
  <c r="D10" i="10"/>
  <c r="F14" i="41"/>
  <c r="F60" i="41" s="1"/>
  <c r="F12" i="44"/>
  <c r="T41" i="41"/>
  <c r="H86" i="48"/>
  <c r="I86" i="48" s="1"/>
  <c r="I38" i="48"/>
  <c r="K38" i="48" s="1"/>
  <c r="G16" i="49"/>
  <c r="I30" i="48"/>
  <c r="I46" i="31"/>
  <c r="I26" i="30"/>
  <c r="I26" i="42" s="1"/>
  <c r="I17" i="30"/>
  <c r="I35" i="48"/>
  <c r="C46" i="48"/>
  <c r="I46" i="48" s="1"/>
  <c r="K46" i="48" s="1"/>
  <c r="I70" i="48"/>
  <c r="K70" i="48" s="1"/>
  <c r="I73" i="48"/>
  <c r="K73" i="48" s="1"/>
  <c r="I15" i="48"/>
  <c r="K15" i="48" s="1"/>
  <c r="I44" i="48"/>
  <c r="I67" i="48"/>
  <c r="D62" i="41"/>
  <c r="I82" i="48"/>
  <c r="K82" i="48" s="1"/>
  <c r="I60" i="48"/>
  <c r="G57" i="1"/>
  <c r="J57" i="30"/>
  <c r="K57" i="30" s="1"/>
  <c r="G62" i="44"/>
  <c r="E57" i="1"/>
  <c r="F57" i="1" s="1"/>
  <c r="I57" i="42"/>
  <c r="G55" i="1"/>
  <c r="J55" i="30"/>
  <c r="K55" i="30" s="1"/>
  <c r="E55" i="1"/>
  <c r="F55" i="1" s="1"/>
  <c r="G58" i="44"/>
  <c r="I55" i="42"/>
  <c r="G85" i="42"/>
  <c r="G26" i="42"/>
  <c r="D36" i="10"/>
  <c r="K38" i="42" l="1"/>
  <c r="H85" i="31"/>
  <c r="H88" i="31" s="1"/>
  <c r="K25" i="48"/>
  <c r="J25" i="30"/>
  <c r="K25" i="30" s="1"/>
  <c r="K14" i="31"/>
  <c r="J14" i="31"/>
  <c r="K49" i="42"/>
  <c r="J12" i="30"/>
  <c r="K12" i="30" s="1"/>
  <c r="K57" i="48"/>
  <c r="K71" i="48"/>
  <c r="K28" i="48"/>
  <c r="K61" i="48"/>
  <c r="I61" i="1"/>
  <c r="K61" i="1" s="1"/>
  <c r="K51" i="48"/>
  <c r="D73" i="41"/>
  <c r="M23" i="41"/>
  <c r="N23" i="41" s="1"/>
  <c r="K56" i="48"/>
  <c r="G85" i="31"/>
  <c r="G88" i="31" s="1"/>
  <c r="J24" i="30"/>
  <c r="K24" i="30" s="1"/>
  <c r="G25" i="1"/>
  <c r="I25" i="1" s="1"/>
  <c r="K25" i="1" s="1"/>
  <c r="K63" i="48"/>
  <c r="G92" i="1"/>
  <c r="I70" i="41" s="1"/>
  <c r="I60" i="1"/>
  <c r="H18" i="44"/>
  <c r="I18" i="44" s="1"/>
  <c r="I17" i="44"/>
  <c r="I29" i="31"/>
  <c r="F35" i="1"/>
  <c r="I16" i="44"/>
  <c r="I15" i="44"/>
  <c r="E25" i="1"/>
  <c r="F25" i="1" s="1"/>
  <c r="D7" i="11"/>
  <c r="D75" i="11" s="1"/>
  <c r="M69" i="41"/>
  <c r="I49" i="1"/>
  <c r="K49" i="1" s="1"/>
  <c r="G14" i="1"/>
  <c r="I14" i="1" s="1"/>
  <c r="K14" i="1" s="1"/>
  <c r="G12" i="1"/>
  <c r="E12" i="1"/>
  <c r="F12" i="1" s="1"/>
  <c r="K23" i="48"/>
  <c r="I39" i="1"/>
  <c r="K39" i="1" s="1"/>
  <c r="K43" i="48"/>
  <c r="I60" i="41"/>
  <c r="I61" i="41" s="1"/>
  <c r="G14" i="41"/>
  <c r="G60" i="41" s="1"/>
  <c r="L14" i="41"/>
  <c r="L34" i="41"/>
  <c r="E37" i="1"/>
  <c r="F37" i="1" s="1"/>
  <c r="C93" i="1"/>
  <c r="C90" i="1"/>
  <c r="J35" i="30"/>
  <c r="K35" i="30" s="1"/>
  <c r="J27" i="30"/>
  <c r="K27" i="30" s="1"/>
  <c r="G85" i="30"/>
  <c r="G88" i="30" s="1"/>
  <c r="I29" i="48"/>
  <c r="K59" i="48"/>
  <c r="E92" i="1"/>
  <c r="F92" i="1" s="1"/>
  <c r="H24" i="1"/>
  <c r="J24" i="31"/>
  <c r="K24" i="31" s="1"/>
  <c r="E24" i="1"/>
  <c r="F24" i="1" s="1"/>
  <c r="J59" i="30"/>
  <c r="K24" i="42"/>
  <c r="T34" i="41"/>
  <c r="O60" i="41"/>
  <c r="O61" i="41" s="1"/>
  <c r="L15" i="41"/>
  <c r="T15" i="41"/>
  <c r="K50" i="1"/>
  <c r="H19" i="1"/>
  <c r="J19" i="48" s="1"/>
  <c r="K19" i="48" s="1"/>
  <c r="J19" i="31"/>
  <c r="K19" i="31" s="1"/>
  <c r="I32" i="44"/>
  <c r="D85" i="30"/>
  <c r="D88" i="30" s="1"/>
  <c r="J14" i="30"/>
  <c r="K14" i="30" s="1"/>
  <c r="G11" i="1"/>
  <c r="J11" i="42" s="1"/>
  <c r="J11" i="30"/>
  <c r="K11" i="30" s="1"/>
  <c r="F7" i="11"/>
  <c r="F75" i="11" s="1"/>
  <c r="F115" i="11"/>
  <c r="F113" i="11" s="1"/>
  <c r="F112" i="11" s="1"/>
  <c r="F111" i="11" s="1"/>
  <c r="F87" i="42"/>
  <c r="F85" i="30"/>
  <c r="F129" i="11" s="1"/>
  <c r="G43" i="44"/>
  <c r="G44" i="44" s="1"/>
  <c r="G51" i="1"/>
  <c r="J50" i="30"/>
  <c r="K50" i="30" s="1"/>
  <c r="F88" i="30"/>
  <c r="I11" i="48"/>
  <c r="K48" i="48"/>
  <c r="I14" i="48"/>
  <c r="K14" i="48" s="1"/>
  <c r="K63" i="42"/>
  <c r="H85" i="42"/>
  <c r="K67" i="48"/>
  <c r="K47" i="48"/>
  <c r="K49" i="48"/>
  <c r="H92" i="1"/>
  <c r="H70" i="41" s="1"/>
  <c r="J60" i="41"/>
  <c r="J73" i="41" s="1"/>
  <c r="K43" i="41"/>
  <c r="M43" i="41" s="1"/>
  <c r="N43" i="41" s="1"/>
  <c r="K33" i="41"/>
  <c r="T33" i="41" s="1"/>
  <c r="H60" i="41"/>
  <c r="H61" i="41" s="1"/>
  <c r="M14" i="41"/>
  <c r="N14" i="41" s="1"/>
  <c r="D56" i="49"/>
  <c r="I9" i="10"/>
  <c r="I8" i="10" s="1"/>
  <c r="E65" i="1"/>
  <c r="F65" i="1" s="1"/>
  <c r="J65" i="30"/>
  <c r="K65" i="30" s="1"/>
  <c r="G65" i="1"/>
  <c r="G13" i="44"/>
  <c r="J37" i="30"/>
  <c r="K37" i="30" s="1"/>
  <c r="M49" i="41"/>
  <c r="T49" i="41"/>
  <c r="C61" i="41"/>
  <c r="T44" i="41"/>
  <c r="T40" i="41"/>
  <c r="M40" i="41"/>
  <c r="M65" i="41"/>
  <c r="N65" i="41" s="1"/>
  <c r="D61" i="41"/>
  <c r="G62" i="41"/>
  <c r="K22" i="41"/>
  <c r="T23" i="41"/>
  <c r="M63" i="41"/>
  <c r="N63" i="41" s="1"/>
  <c r="C56" i="49"/>
  <c r="E56" i="49"/>
  <c r="F56" i="49"/>
  <c r="J64" i="42"/>
  <c r="K64" i="42" s="1"/>
  <c r="I64" i="1"/>
  <c r="K64" i="1" s="1"/>
  <c r="E59" i="1"/>
  <c r="F59" i="1" s="1"/>
  <c r="G59" i="1"/>
  <c r="J59" i="42" s="1"/>
  <c r="H85" i="30"/>
  <c r="I59" i="42"/>
  <c r="K59" i="30"/>
  <c r="B56" i="49"/>
  <c r="D86" i="1"/>
  <c r="J86" i="48"/>
  <c r="K86" i="48" s="1"/>
  <c r="J74" i="48"/>
  <c r="K74" i="48" s="1"/>
  <c r="I74" i="1"/>
  <c r="K74" i="1"/>
  <c r="L51" i="41"/>
  <c r="M51" i="41"/>
  <c r="N51" i="41" s="1"/>
  <c r="T51" i="41"/>
  <c r="F90" i="1"/>
  <c r="D93" i="1"/>
  <c r="I86" i="1"/>
  <c r="K86" i="1" s="1"/>
  <c r="H44" i="44"/>
  <c r="I44" i="44" s="1"/>
  <c r="I43" i="44"/>
  <c r="B10" i="42"/>
  <c r="B85" i="42" s="1"/>
  <c r="B85" i="30"/>
  <c r="K62" i="41"/>
  <c r="J17" i="31"/>
  <c r="K17" i="31" s="1"/>
  <c r="H17" i="1"/>
  <c r="E32" i="1"/>
  <c r="F32" i="1" s="1"/>
  <c r="G32" i="1"/>
  <c r="J32" i="30"/>
  <c r="K32" i="30" s="1"/>
  <c r="C30" i="1"/>
  <c r="J23" i="30"/>
  <c r="K23" i="30" s="1"/>
  <c r="G23" i="1"/>
  <c r="E23" i="1"/>
  <c r="F23" i="1" s="1"/>
  <c r="H66" i="44"/>
  <c r="I66" i="44" s="1"/>
  <c r="I65" i="44"/>
  <c r="G48" i="44"/>
  <c r="G49" i="44" s="1"/>
  <c r="G53" i="1"/>
  <c r="J52" i="30"/>
  <c r="K52" i="30" s="1"/>
  <c r="E53" i="1"/>
  <c r="I46" i="42"/>
  <c r="I37" i="1"/>
  <c r="K37" i="1" s="1"/>
  <c r="J37" i="42"/>
  <c r="K37" i="42" s="1"/>
  <c r="I19" i="44"/>
  <c r="H20" i="44"/>
  <c r="I20" i="44" s="1"/>
  <c r="E129" i="11"/>
  <c r="E88" i="30"/>
  <c r="H41" i="44"/>
  <c r="I41" i="44" s="1"/>
  <c r="I40" i="44"/>
  <c r="I30" i="42"/>
  <c r="I11" i="42"/>
  <c r="J31" i="48"/>
  <c r="K31" i="48" s="1"/>
  <c r="H90" i="1"/>
  <c r="K13" i="1"/>
  <c r="J13" i="48"/>
  <c r="K13" i="48" s="1"/>
  <c r="J35" i="48"/>
  <c r="K35" i="48" s="1"/>
  <c r="H87" i="48"/>
  <c r="I10" i="30"/>
  <c r="I10" i="42" s="1"/>
  <c r="I17" i="42"/>
  <c r="G55" i="49"/>
  <c r="G7" i="49"/>
  <c r="C46" i="1"/>
  <c r="C83" i="1" s="1"/>
  <c r="E83" i="1" s="1"/>
  <c r="F83" i="1" s="1"/>
  <c r="E48" i="1"/>
  <c r="F48" i="1" s="1"/>
  <c r="J48" i="30"/>
  <c r="K48" i="30" s="1"/>
  <c r="G48" i="1"/>
  <c r="I34" i="42"/>
  <c r="G21" i="44"/>
  <c r="G22" i="44" s="1"/>
  <c r="J41" i="30"/>
  <c r="K41" i="30" s="1"/>
  <c r="G41" i="1"/>
  <c r="E41" i="1"/>
  <c r="F41" i="1" s="1"/>
  <c r="J34" i="30"/>
  <c r="K34" i="30" s="1"/>
  <c r="G34" i="1"/>
  <c r="E34" i="1"/>
  <c r="F34" i="1" s="1"/>
  <c r="C19" i="1"/>
  <c r="G23" i="44"/>
  <c r="G24" i="44" s="1"/>
  <c r="J33" i="30"/>
  <c r="K33" i="30" s="1"/>
  <c r="G33" i="1"/>
  <c r="E33" i="1"/>
  <c r="F33" i="1" s="1"/>
  <c r="I55" i="44"/>
  <c r="H56" i="44"/>
  <c r="I56" i="44" s="1"/>
  <c r="J42" i="48"/>
  <c r="K42" i="48" s="1"/>
  <c r="I75" i="1"/>
  <c r="J75" i="42"/>
  <c r="K75" i="42" s="1"/>
  <c r="J37" i="48"/>
  <c r="K37" i="48" s="1"/>
  <c r="B78" i="11"/>
  <c r="I80" i="11"/>
  <c r="I92" i="1"/>
  <c r="M70" i="41" s="1"/>
  <c r="M52" i="41"/>
  <c r="N52" i="41" s="1"/>
  <c r="L52" i="41"/>
  <c r="T52" i="41"/>
  <c r="G27" i="1"/>
  <c r="C26" i="1"/>
  <c r="E115" i="11"/>
  <c r="E87" i="42"/>
  <c r="E85" i="31"/>
  <c r="E88" i="31" s="1"/>
  <c r="E10" i="48"/>
  <c r="E85" i="48" s="1"/>
  <c r="E87" i="48" s="1"/>
  <c r="F10" i="48"/>
  <c r="F85" i="48" s="1"/>
  <c r="F87" i="48" s="1"/>
  <c r="F85" i="31"/>
  <c r="F88" i="31" s="1"/>
  <c r="I10" i="31"/>
  <c r="B10" i="48"/>
  <c r="B85" i="31"/>
  <c r="D84" i="1"/>
  <c r="J32" i="48"/>
  <c r="K32" i="48" s="1"/>
  <c r="H83" i="1"/>
  <c r="J83" i="48" s="1"/>
  <c r="K83" i="48" s="1"/>
  <c r="G46" i="44"/>
  <c r="J51" i="30"/>
  <c r="K51" i="30" s="1"/>
  <c r="G52" i="1"/>
  <c r="E52" i="1"/>
  <c r="F52" i="1" s="1"/>
  <c r="D29" i="42"/>
  <c r="D85" i="42" s="1"/>
  <c r="I29" i="30"/>
  <c r="I29" i="42" s="1"/>
  <c r="I48" i="44"/>
  <c r="H49" i="44"/>
  <c r="I49" i="44" s="1"/>
  <c r="J18" i="48"/>
  <c r="K18" i="48" s="1"/>
  <c r="K18" i="1"/>
  <c r="J20" i="42"/>
  <c r="K20" i="42" s="1"/>
  <c r="I20" i="1"/>
  <c r="I66" i="1"/>
  <c r="K66" i="1" s="1"/>
  <c r="J66" i="48"/>
  <c r="K66" i="48" s="1"/>
  <c r="J33" i="48"/>
  <c r="K33" i="48" s="1"/>
  <c r="I62" i="1"/>
  <c r="K62" i="1" s="1"/>
  <c r="J62" i="42"/>
  <c r="K62" i="42" s="1"/>
  <c r="I21" i="44"/>
  <c r="H22" i="44"/>
  <c r="J75" i="48"/>
  <c r="K75" i="48" s="1"/>
  <c r="K75" i="1"/>
  <c r="K53" i="1"/>
  <c r="J53" i="48"/>
  <c r="K53" i="48" s="1"/>
  <c r="D10" i="48"/>
  <c r="D85" i="48" s="1"/>
  <c r="D87" i="48" s="1"/>
  <c r="D85" i="31"/>
  <c r="D88" i="31" s="1"/>
  <c r="J35" i="42"/>
  <c r="K35" i="42" s="1"/>
  <c r="I35" i="1"/>
  <c r="K35" i="1" s="1"/>
  <c r="G90" i="1"/>
  <c r="J15" i="42"/>
  <c r="K15" i="42" s="1"/>
  <c r="I15" i="1"/>
  <c r="K15" i="1" s="1"/>
  <c r="J30" i="48"/>
  <c r="K30" i="48" s="1"/>
  <c r="I42" i="1"/>
  <c r="K42" i="1" s="1"/>
  <c r="J42" i="42"/>
  <c r="K42" i="42" s="1"/>
  <c r="G56" i="1"/>
  <c r="J56" i="30"/>
  <c r="K56" i="30" s="1"/>
  <c r="G60" i="44"/>
  <c r="G61" i="44" s="1"/>
  <c r="I61" i="44" s="1"/>
  <c r="E56" i="1"/>
  <c r="F56" i="1" s="1"/>
  <c r="I9" i="11"/>
  <c r="C7" i="11"/>
  <c r="C75" i="11" s="1"/>
  <c r="J86" i="30"/>
  <c r="K86" i="30" s="1"/>
  <c r="K46" i="31"/>
  <c r="E61" i="41"/>
  <c r="E73" i="41"/>
  <c r="P60" i="41"/>
  <c r="P61" i="41" s="1"/>
  <c r="T14" i="41"/>
  <c r="J14" i="42"/>
  <c r="D9" i="10"/>
  <c r="D8" i="10" s="1"/>
  <c r="E50" i="10" s="1"/>
  <c r="F73" i="41"/>
  <c r="F61" i="41"/>
  <c r="D66" i="10"/>
  <c r="I66" i="10"/>
  <c r="J44" i="48"/>
  <c r="K44" i="48" s="1"/>
  <c r="K44" i="1"/>
  <c r="I44" i="1"/>
  <c r="K54" i="1"/>
  <c r="J54" i="48"/>
  <c r="K54" i="48" s="1"/>
  <c r="J60" i="48"/>
  <c r="K60" i="48" s="1"/>
  <c r="K60" i="1"/>
  <c r="J22" i="48"/>
  <c r="K22" i="48" s="1"/>
  <c r="I22" i="1"/>
  <c r="K22" i="1" s="1"/>
  <c r="J40" i="48"/>
  <c r="K40" i="48" s="1"/>
  <c r="K40" i="1"/>
  <c r="J36" i="48"/>
  <c r="K36" i="48" s="1"/>
  <c r="K36" i="1"/>
  <c r="J41" i="48"/>
  <c r="K41" i="48" s="1"/>
  <c r="J54" i="42"/>
  <c r="K54" i="42" s="1"/>
  <c r="I54" i="1"/>
  <c r="N47" i="41"/>
  <c r="M44" i="41"/>
  <c r="N44" i="41" s="1"/>
  <c r="M64" i="41"/>
  <c r="N64" i="41" s="1"/>
  <c r="G26" i="44"/>
  <c r="I26" i="44" s="1"/>
  <c r="I25" i="44"/>
  <c r="C85" i="30"/>
  <c r="C10" i="42"/>
  <c r="C85" i="42" s="1"/>
  <c r="J68" i="48"/>
  <c r="K68" i="48" s="1"/>
  <c r="I68" i="1"/>
  <c r="K68" i="1"/>
  <c r="J11" i="31"/>
  <c r="H11" i="1"/>
  <c r="D10" i="1"/>
  <c r="E11" i="1"/>
  <c r="F11" i="1" s="1"/>
  <c r="I60" i="11"/>
  <c r="B7" i="11"/>
  <c r="B75" i="11" s="1"/>
  <c r="E17" i="1"/>
  <c r="F17" i="1" s="1"/>
  <c r="J17" i="30"/>
  <c r="G17" i="1"/>
  <c r="J34" i="31"/>
  <c r="H34" i="1"/>
  <c r="H29" i="1" s="1"/>
  <c r="J29" i="48" s="1"/>
  <c r="I31" i="1"/>
  <c r="K31" i="1" s="1"/>
  <c r="I14" i="42"/>
  <c r="E73" i="1"/>
  <c r="G73" i="1"/>
  <c r="J73" i="30"/>
  <c r="K73" i="30" s="1"/>
  <c r="G63" i="44"/>
  <c r="I63" i="44" s="1"/>
  <c r="I62" i="44"/>
  <c r="G87" i="42"/>
  <c r="I57" i="1"/>
  <c r="K57" i="1" s="1"/>
  <c r="J57" i="42"/>
  <c r="K57" i="42" s="1"/>
  <c r="G115" i="11"/>
  <c r="G113" i="11" s="1"/>
  <c r="G112" i="11" s="1"/>
  <c r="G59" i="44"/>
  <c r="I59" i="44" s="1"/>
  <c r="I58" i="44"/>
  <c r="J55" i="42"/>
  <c r="K55" i="42" s="1"/>
  <c r="I55" i="1"/>
  <c r="K55" i="1" s="1"/>
  <c r="K70" i="41" l="1"/>
  <c r="J25" i="42"/>
  <c r="K25" i="42" s="1"/>
  <c r="G129" i="11"/>
  <c r="K11" i="42"/>
  <c r="I59" i="1"/>
  <c r="K59" i="1" s="1"/>
  <c r="J12" i="42"/>
  <c r="K12" i="42" s="1"/>
  <c r="I12" i="1"/>
  <c r="K12" i="1" s="1"/>
  <c r="L43" i="41"/>
  <c r="T43" i="41"/>
  <c r="K29" i="48"/>
  <c r="E93" i="1"/>
  <c r="F93" i="1" s="1"/>
  <c r="J24" i="48"/>
  <c r="K24" i="48" s="1"/>
  <c r="I24" i="1"/>
  <c r="K24" i="1" s="1"/>
  <c r="G61" i="41"/>
  <c r="C29" i="1"/>
  <c r="E29" i="1" s="1"/>
  <c r="F29" i="1" s="1"/>
  <c r="D129" i="11"/>
  <c r="I75" i="11"/>
  <c r="F130" i="11"/>
  <c r="J51" i="42"/>
  <c r="K51" i="42" s="1"/>
  <c r="I51" i="1"/>
  <c r="K51" i="1" s="1"/>
  <c r="H87" i="42"/>
  <c r="H115" i="11"/>
  <c r="H113" i="11" s="1"/>
  <c r="H112" i="11" s="1"/>
  <c r="H111" i="11" s="1"/>
  <c r="H117" i="11" s="1"/>
  <c r="H124" i="11" s="1"/>
  <c r="G130" i="11"/>
  <c r="K14" i="42"/>
  <c r="I90" i="1"/>
  <c r="M68" i="41" s="1"/>
  <c r="M72" i="41" s="1"/>
  <c r="J61" i="41"/>
  <c r="M33" i="41"/>
  <c r="N33" i="41" s="1"/>
  <c r="L33" i="41"/>
  <c r="K60" i="41"/>
  <c r="L60" i="41" s="1"/>
  <c r="I7" i="11"/>
  <c r="I65" i="1"/>
  <c r="K65" i="1" s="1"/>
  <c r="J65" i="42"/>
  <c r="K65" i="42" s="1"/>
  <c r="I22" i="44"/>
  <c r="I85" i="30"/>
  <c r="I129" i="11" s="1"/>
  <c r="G14" i="44"/>
  <c r="I14" i="44" s="1"/>
  <c r="I13" i="44"/>
  <c r="I85" i="42"/>
  <c r="G73" i="41"/>
  <c r="M22" i="41"/>
  <c r="N22" i="41" s="1"/>
  <c r="L22" i="41"/>
  <c r="T22" i="41"/>
  <c r="J83" i="30"/>
  <c r="K59" i="42"/>
  <c r="H129" i="11"/>
  <c r="H88" i="30"/>
  <c r="G56" i="49"/>
  <c r="E53" i="10"/>
  <c r="E52" i="10" s="1"/>
  <c r="E16" i="10"/>
  <c r="E23" i="10"/>
  <c r="E42" i="10"/>
  <c r="E60" i="10"/>
  <c r="E27" i="10"/>
  <c r="E55" i="10"/>
  <c r="E19" i="10"/>
  <c r="E31" i="10"/>
  <c r="E54" i="10"/>
  <c r="K34" i="31"/>
  <c r="J29" i="31"/>
  <c r="K29" i="31" s="1"/>
  <c r="I52" i="1"/>
  <c r="K52" i="1" s="1"/>
  <c r="J52" i="42"/>
  <c r="K52" i="42" s="1"/>
  <c r="J26" i="30"/>
  <c r="K26" i="30" s="1"/>
  <c r="E26" i="1"/>
  <c r="F26" i="1" s="1"/>
  <c r="J19" i="30"/>
  <c r="K19" i="30" s="1"/>
  <c r="E19" i="1"/>
  <c r="F19" i="1" s="1"/>
  <c r="G19" i="1"/>
  <c r="C10" i="1"/>
  <c r="H68" i="41"/>
  <c r="H72" i="41" s="1"/>
  <c r="H73" i="41" s="1"/>
  <c r="H93" i="1"/>
  <c r="D115" i="11"/>
  <c r="D87" i="42"/>
  <c r="E45" i="10"/>
  <c r="E22" i="10"/>
  <c r="E58" i="10"/>
  <c r="J39" i="10"/>
  <c r="E15" i="10"/>
  <c r="C88" i="30"/>
  <c r="C129" i="11"/>
  <c r="I33" i="1"/>
  <c r="K33" i="1" s="1"/>
  <c r="J33" i="42"/>
  <c r="K33" i="42" s="1"/>
  <c r="I41" i="1"/>
  <c r="K41" i="1" s="1"/>
  <c r="J41" i="42"/>
  <c r="K41" i="42" s="1"/>
  <c r="G30" i="1"/>
  <c r="J30" i="30"/>
  <c r="E30" i="1"/>
  <c r="F30" i="1" s="1"/>
  <c r="J17" i="48"/>
  <c r="K17" i="48" s="1"/>
  <c r="J86" i="31"/>
  <c r="K86" i="31" s="1"/>
  <c r="E14" i="10"/>
  <c r="E48" i="10"/>
  <c r="E47" i="10" s="1"/>
  <c r="E20" i="10"/>
  <c r="E21" i="10"/>
  <c r="E38" i="10"/>
  <c r="E29" i="10"/>
  <c r="E24" i="10"/>
  <c r="E61" i="10"/>
  <c r="E41" i="10"/>
  <c r="C84" i="1"/>
  <c r="E84" i="1" s="1"/>
  <c r="F84" i="1" s="1"/>
  <c r="J73" i="42"/>
  <c r="K73" i="42" s="1"/>
  <c r="I73" i="1"/>
  <c r="J17" i="42"/>
  <c r="K17" i="42" s="1"/>
  <c r="I17" i="1"/>
  <c r="K17" i="1" s="1"/>
  <c r="H10" i="1"/>
  <c r="D85" i="1"/>
  <c r="K92" i="1"/>
  <c r="J56" i="42"/>
  <c r="K56" i="42" s="1"/>
  <c r="I56" i="1"/>
  <c r="K56" i="1" s="1"/>
  <c r="G47" i="44"/>
  <c r="I47" i="44" s="1"/>
  <c r="I46" i="44"/>
  <c r="J34" i="42"/>
  <c r="K34" i="42" s="1"/>
  <c r="I34" i="1"/>
  <c r="K34" i="1" s="1"/>
  <c r="G46" i="1"/>
  <c r="G83" i="1" s="1"/>
  <c r="J46" i="30"/>
  <c r="K46" i="30" s="1"/>
  <c r="E46" i="1"/>
  <c r="F46" i="1" s="1"/>
  <c r="K17" i="30"/>
  <c r="J53" i="42"/>
  <c r="K53" i="42" s="1"/>
  <c r="I53" i="1"/>
  <c r="B87" i="42"/>
  <c r="B115" i="11"/>
  <c r="J10" i="31"/>
  <c r="K10" i="31" s="1"/>
  <c r="K11" i="31"/>
  <c r="C115" i="11"/>
  <c r="C87" i="42"/>
  <c r="E10" i="10"/>
  <c r="E33" i="10"/>
  <c r="E35" i="10"/>
  <c r="E34" i="10"/>
  <c r="E13" i="10"/>
  <c r="E62" i="10"/>
  <c r="I10" i="48"/>
  <c r="B85" i="48"/>
  <c r="N61" i="41"/>
  <c r="L61" i="41"/>
  <c r="E30" i="10"/>
  <c r="D65" i="10"/>
  <c r="E32" i="10"/>
  <c r="E11" i="10"/>
  <c r="E51" i="10"/>
  <c r="E49" i="10" s="1"/>
  <c r="I68" i="41"/>
  <c r="I72" i="41" s="1"/>
  <c r="I73" i="41" s="1"/>
  <c r="K68" i="41"/>
  <c r="K72" i="41" s="1"/>
  <c r="G93" i="1"/>
  <c r="H84" i="1"/>
  <c r="J84" i="48" s="1"/>
  <c r="K84" i="48" s="1"/>
  <c r="I27" i="1"/>
  <c r="K27" i="1" s="1"/>
  <c r="G26" i="1"/>
  <c r="J27" i="42"/>
  <c r="K27" i="42" s="1"/>
  <c r="B88" i="30"/>
  <c r="B129" i="11"/>
  <c r="E39" i="10"/>
  <c r="E12" i="10"/>
  <c r="E18" i="10"/>
  <c r="E59" i="10"/>
  <c r="E37" i="10"/>
  <c r="E44" i="10"/>
  <c r="E28" i="10"/>
  <c r="E25" i="10"/>
  <c r="E40" i="10"/>
  <c r="E64" i="10"/>
  <c r="E63" i="10" s="1"/>
  <c r="J34" i="48"/>
  <c r="K34" i="48" s="1"/>
  <c r="J11" i="48"/>
  <c r="K11" i="48" s="1"/>
  <c r="I11" i="1"/>
  <c r="K11" i="1" s="1"/>
  <c r="M62" i="41"/>
  <c r="N62" i="41" s="1"/>
  <c r="E86" i="1"/>
  <c r="F86" i="1" s="1"/>
  <c r="B88" i="31"/>
  <c r="I88" i="31" s="1"/>
  <c r="I85" i="31"/>
  <c r="E113" i="11"/>
  <c r="E112" i="11" s="1"/>
  <c r="E111" i="11" s="1"/>
  <c r="E130" i="11"/>
  <c r="I78" i="11"/>
  <c r="J48" i="42"/>
  <c r="K48" i="42" s="1"/>
  <c r="I48" i="1"/>
  <c r="K48" i="1" s="1"/>
  <c r="E11" i="24"/>
  <c r="F117" i="11"/>
  <c r="F124" i="11" s="1"/>
  <c r="J23" i="42"/>
  <c r="K23" i="42" s="1"/>
  <c r="I23" i="1"/>
  <c r="K23" i="1" s="1"/>
  <c r="I32" i="1"/>
  <c r="K32" i="1" s="1"/>
  <c r="J32" i="42"/>
  <c r="K32" i="42" s="1"/>
  <c r="G111" i="11"/>
  <c r="K90" i="1" l="1"/>
  <c r="I93" i="1"/>
  <c r="K93" i="1" s="1"/>
  <c r="T60" i="41"/>
  <c r="K73" i="41"/>
  <c r="I87" i="42"/>
  <c r="H130" i="11"/>
  <c r="M60" i="41"/>
  <c r="M73" i="41" s="1"/>
  <c r="K61" i="41"/>
  <c r="I88" i="30"/>
  <c r="E46" i="10"/>
  <c r="E26" i="10"/>
  <c r="E17" i="10"/>
  <c r="E43" i="10"/>
  <c r="E36" i="10"/>
  <c r="I83" i="1"/>
  <c r="K83" i="1" s="1"/>
  <c r="J83" i="42"/>
  <c r="K83" i="42" s="1"/>
  <c r="G84" i="1"/>
  <c r="J84" i="42" s="1"/>
  <c r="K84" i="42" s="1"/>
  <c r="B130" i="11"/>
  <c r="B113" i="11"/>
  <c r="B112" i="11" s="1"/>
  <c r="I115" i="11"/>
  <c r="J85" i="31"/>
  <c r="K85" i="31" s="1"/>
  <c r="D88" i="1"/>
  <c r="J88" i="31" s="1"/>
  <c r="K88" i="31" s="1"/>
  <c r="J30" i="42"/>
  <c r="K30" i="42" s="1"/>
  <c r="I30" i="1"/>
  <c r="K30" i="1" s="1"/>
  <c r="G29" i="1"/>
  <c r="I26" i="1"/>
  <c r="K26" i="1" s="1"/>
  <c r="J26" i="42"/>
  <c r="K26" i="42" s="1"/>
  <c r="H85" i="1"/>
  <c r="J10" i="48"/>
  <c r="K10" i="48" s="1"/>
  <c r="E57" i="10"/>
  <c r="E56" i="10" s="1"/>
  <c r="D130" i="11"/>
  <c r="D113" i="11"/>
  <c r="D112" i="11" s="1"/>
  <c r="D111" i="11" s="1"/>
  <c r="C113" i="11"/>
  <c r="C112" i="11" s="1"/>
  <c r="C111" i="11" s="1"/>
  <c r="C130" i="11"/>
  <c r="J46" i="42"/>
  <c r="K46" i="42" s="1"/>
  <c r="I46" i="1"/>
  <c r="K46" i="1" s="1"/>
  <c r="K30" i="30"/>
  <c r="J29" i="30"/>
  <c r="K29" i="30" s="1"/>
  <c r="J19" i="42"/>
  <c r="K19" i="42" s="1"/>
  <c r="I19" i="1"/>
  <c r="K19" i="1" s="1"/>
  <c r="E13" i="24"/>
  <c r="E117" i="11"/>
  <c r="E124" i="11" s="1"/>
  <c r="B87" i="48"/>
  <c r="I87" i="48" s="1"/>
  <c r="I85" i="48"/>
  <c r="G10" i="1"/>
  <c r="C85" i="1"/>
  <c r="E10" i="1"/>
  <c r="F10" i="1" s="1"/>
  <c r="J10" i="30"/>
  <c r="K10" i="30" s="1"/>
  <c r="E9" i="24"/>
  <c r="G117" i="11"/>
  <c r="N60" i="41" l="1"/>
  <c r="M61" i="41"/>
  <c r="I84" i="1"/>
  <c r="K84" i="1" s="1"/>
  <c r="E9" i="10"/>
  <c r="G85" i="1"/>
  <c r="I10" i="1"/>
  <c r="K10" i="1" s="1"/>
  <c r="J10" i="42"/>
  <c r="K10" i="42" s="1"/>
  <c r="E12" i="24"/>
  <c r="C117" i="11"/>
  <c r="C124" i="11" s="1"/>
  <c r="I29" i="1"/>
  <c r="K29" i="1" s="1"/>
  <c r="J29" i="42"/>
  <c r="K29" i="42" s="1"/>
  <c r="J115" i="11"/>
  <c r="I113" i="11"/>
  <c r="I40" i="10"/>
  <c r="E85" i="1"/>
  <c r="F85" i="1" s="1"/>
  <c r="J85" i="30"/>
  <c r="K85" i="30" s="1"/>
  <c r="C88" i="1"/>
  <c r="E10" i="24"/>
  <c r="D117" i="11"/>
  <c r="D124" i="11" s="1"/>
  <c r="H88" i="1"/>
  <c r="J87" i="48" s="1"/>
  <c r="K87" i="48" s="1"/>
  <c r="J85" i="48"/>
  <c r="K85" i="48" s="1"/>
  <c r="H89" i="1"/>
  <c r="B111" i="11"/>
  <c r="I112" i="11"/>
  <c r="G124" i="11"/>
  <c r="E88" i="1" l="1"/>
  <c r="F88" i="1" s="1"/>
  <c r="J88" i="30"/>
  <c r="K88" i="30" s="1"/>
  <c r="I38" i="10"/>
  <c r="J40" i="10"/>
  <c r="E8" i="24"/>
  <c r="E7" i="24" s="1"/>
  <c r="B117" i="11"/>
  <c r="I111" i="11"/>
  <c r="I130" i="11"/>
  <c r="G89" i="1"/>
  <c r="J85" i="42"/>
  <c r="K85" i="42" s="1"/>
  <c r="K40" i="10"/>
  <c r="K42" i="10" s="1"/>
  <c r="G88" i="1"/>
  <c r="J117" i="11"/>
  <c r="J116" i="11" s="1"/>
  <c r="I85" i="1"/>
  <c r="K85" i="1" s="1"/>
  <c r="I37" i="10" l="1"/>
  <c r="J38" i="10"/>
  <c r="B124" i="11"/>
  <c r="I117" i="11"/>
  <c r="I124" i="11" s="1"/>
  <c r="J87" i="42"/>
  <c r="K87" i="42" s="1"/>
  <c r="K36" i="10"/>
  <c r="I88" i="1"/>
  <c r="K88" i="1" s="1"/>
  <c r="J111" i="11"/>
  <c r="J37" i="10" l="1"/>
  <c r="J36" i="10" s="1"/>
  <c r="I36" i="10"/>
  <c r="J112" i="11" l="1"/>
  <c r="J113" i="11" s="1"/>
  <c r="I65" i="10"/>
  <c r="K37" i="10"/>
  <c r="J14" i="10" l="1"/>
  <c r="J15" i="10"/>
  <c r="J29" i="10"/>
  <c r="J19" i="10"/>
  <c r="J16" i="10"/>
  <c r="J21" i="10"/>
  <c r="J30" i="10"/>
  <c r="J35" i="10"/>
  <c r="J23" i="10"/>
  <c r="J17" i="10"/>
  <c r="J22" i="10"/>
  <c r="J13" i="10"/>
  <c r="J20" i="10"/>
  <c r="J34" i="10"/>
  <c r="D67" i="10"/>
  <c r="J32" i="10"/>
  <c r="J28" i="10"/>
  <c r="J33" i="10"/>
  <c r="J31" i="10"/>
  <c r="J11" i="10"/>
  <c r="J10" i="10" s="1"/>
  <c r="J12" i="10" l="1"/>
  <c r="J18" i="10"/>
  <c r="J27" i="10"/>
  <c r="J26" i="10" s="1"/>
  <c r="K9" i="10" l="1"/>
  <c r="J9" i="10"/>
  <c r="J8" i="10" s="1"/>
</calcChain>
</file>

<file path=xl/comments1.xml><?xml version="1.0" encoding="utf-8"?>
<comments xmlns="http://schemas.openxmlformats.org/spreadsheetml/2006/main">
  <authors>
    <author>user</author>
  </authors>
  <commentList>
    <comment ref="B120" authorId="0">
      <text>
        <r>
          <rPr>
            <b/>
            <sz val="12"/>
            <color indexed="81"/>
            <rFont val="新細明體"/>
            <family val="1"/>
            <charset val="136"/>
          </rPr>
          <t>宜蘭管理處</t>
        </r>
        <r>
          <rPr>
            <b/>
            <sz val="12"/>
            <color indexed="81"/>
            <rFont val="Times New Roman"/>
            <family val="1"/>
          </rPr>
          <t>91/6</t>
        </r>
        <r>
          <rPr>
            <b/>
            <sz val="12"/>
            <color indexed="81"/>
            <rFont val="新細明體"/>
            <family val="1"/>
            <charset val="136"/>
          </rPr>
          <t xml:space="preserve">轉正
</t>
        </r>
      </text>
    </comment>
  </commentList>
</comments>
</file>

<file path=xl/comments2.xml><?xml version="1.0" encoding="utf-8"?>
<comments xmlns="http://schemas.openxmlformats.org/spreadsheetml/2006/main">
  <authors>
    <author>糧食管理處</author>
  </authors>
  <commentList>
    <comment ref="A11" authorId="0">
      <text>
        <r>
          <rPr>
            <b/>
            <sz val="9"/>
            <color indexed="81"/>
            <rFont val="新細明體"/>
            <family val="1"/>
            <charset val="136"/>
          </rPr>
          <t>糧食管理處:</t>
        </r>
        <r>
          <rPr>
            <sz val="9"/>
            <color indexed="81"/>
            <rFont val="新細明體"/>
            <family val="1"/>
            <charset val="136"/>
          </rPr>
          <t xml:space="preserve">
</t>
        </r>
        <r>
          <rPr>
            <sz val="18"/>
            <color indexed="81"/>
            <rFont val="新細明體"/>
            <family val="1"/>
            <charset val="136"/>
          </rPr>
          <t>列成本</t>
        </r>
        <r>
          <rPr>
            <sz val="9"/>
            <color indexed="81"/>
            <rFont val="新細明體"/>
            <family val="1"/>
            <charset val="136"/>
          </rPr>
          <t xml:space="preserve">
</t>
        </r>
      </text>
    </comment>
  </commentList>
</comments>
</file>

<file path=xl/sharedStrings.xml><?xml version="1.0" encoding="utf-8"?>
<sst xmlns="http://schemas.openxmlformats.org/spreadsheetml/2006/main" count="1771" uniqueCount="1101">
  <si>
    <t>3.畜產改良作業基金</t>
    <phoneticPr fontId="24" type="noConversion"/>
  </si>
  <si>
    <t>淨                 值</t>
    <phoneticPr fontId="2" type="noConversion"/>
  </si>
  <si>
    <t>基   金</t>
    <phoneticPr fontId="2" type="noConversion"/>
  </si>
  <si>
    <t>公   積</t>
    <phoneticPr fontId="2" type="noConversion"/>
  </si>
  <si>
    <t>1.林務發展基金</t>
    <phoneticPr fontId="24" type="noConversion"/>
  </si>
  <si>
    <t>解繳國庫</t>
    <phoneticPr fontId="2" type="noConversion"/>
  </si>
  <si>
    <t>農業發展
基    金</t>
    <phoneticPr fontId="24" type="noConversion"/>
  </si>
  <si>
    <t>農業受進口損害
基    金</t>
    <phoneticPr fontId="24" type="noConversion"/>
  </si>
  <si>
    <t>農村再生基金</t>
    <phoneticPr fontId="2" type="noConversion"/>
  </si>
  <si>
    <t>農村再生基金</t>
    <phoneticPr fontId="2" type="noConversion"/>
  </si>
  <si>
    <t>漁業發展
基    金</t>
    <phoneticPr fontId="24" type="noConversion"/>
  </si>
  <si>
    <t>農業發展基金</t>
    <phoneticPr fontId="24" type="noConversion"/>
  </si>
  <si>
    <t>農發</t>
    <phoneticPr fontId="2" type="noConversion"/>
  </si>
  <si>
    <t>漁發</t>
    <phoneticPr fontId="2" type="noConversion"/>
  </si>
  <si>
    <t>林務</t>
    <phoneticPr fontId="23" type="noConversion"/>
  </si>
  <si>
    <t>購建固定資產執行情形明細表</t>
    <phoneticPr fontId="2" type="noConversion"/>
  </si>
  <si>
    <t>計 畫 名 稱</t>
    <phoneticPr fontId="2" type="noConversion"/>
  </si>
  <si>
    <t>土地</t>
    <phoneticPr fontId="23" type="noConversion"/>
  </si>
  <si>
    <t>土地改良物</t>
    <phoneticPr fontId="23" type="noConversion"/>
  </si>
  <si>
    <t>林務</t>
    <phoneticPr fontId="2" type="noConversion"/>
  </si>
  <si>
    <t>再生</t>
    <phoneticPr fontId="2" type="noConversion"/>
  </si>
  <si>
    <t>農損</t>
    <phoneticPr fontId="2" type="noConversion"/>
  </si>
  <si>
    <t>交通及運輸設備</t>
    <phoneticPr fontId="2" type="noConversion"/>
  </si>
  <si>
    <t>什項設備</t>
    <phoneticPr fontId="2" type="noConversion"/>
  </si>
  <si>
    <t>小計</t>
    <phoneticPr fontId="2" type="noConversion"/>
  </si>
  <si>
    <r>
      <t>農</t>
    </r>
    <r>
      <rPr>
        <b/>
        <u/>
        <sz val="24"/>
        <rFont val="Times New Roman"/>
        <family val="1"/>
      </rPr>
      <t xml:space="preserve"> </t>
    </r>
    <r>
      <rPr>
        <b/>
        <u/>
        <sz val="24"/>
        <rFont val="標楷體"/>
        <family val="4"/>
        <charset val="136"/>
      </rPr>
      <t>業</t>
    </r>
    <r>
      <rPr>
        <b/>
        <u/>
        <sz val="24"/>
        <rFont val="Times New Roman"/>
        <family val="1"/>
      </rPr>
      <t xml:space="preserve"> </t>
    </r>
    <r>
      <rPr>
        <b/>
        <u/>
        <sz val="24"/>
        <rFont val="標楷體"/>
        <family val="4"/>
        <charset val="136"/>
      </rPr>
      <t>特</t>
    </r>
    <r>
      <rPr>
        <b/>
        <u/>
        <sz val="24"/>
        <rFont val="Times New Roman"/>
        <family val="1"/>
      </rPr>
      <t xml:space="preserve"> </t>
    </r>
    <r>
      <rPr>
        <b/>
        <u/>
        <sz val="24"/>
        <rFont val="標楷體"/>
        <family val="4"/>
        <charset val="136"/>
      </rPr>
      <t>別</t>
    </r>
    <r>
      <rPr>
        <b/>
        <u/>
        <sz val="24"/>
        <rFont val="Times New Roman"/>
        <family val="1"/>
      </rPr>
      <t xml:space="preserve"> </t>
    </r>
    <r>
      <rPr>
        <b/>
        <u/>
        <sz val="24"/>
        <rFont val="標楷體"/>
        <family val="4"/>
        <charset val="136"/>
      </rPr>
      <t>收</t>
    </r>
    <r>
      <rPr>
        <b/>
        <u/>
        <sz val="24"/>
        <rFont val="Times New Roman"/>
        <family val="1"/>
      </rPr>
      <t xml:space="preserve"> </t>
    </r>
    <r>
      <rPr>
        <b/>
        <u/>
        <sz val="24"/>
        <rFont val="標楷體"/>
        <family val="4"/>
        <charset val="136"/>
      </rPr>
      <t>入</t>
    </r>
    <r>
      <rPr>
        <b/>
        <u/>
        <sz val="24"/>
        <rFont val="Times New Roman"/>
        <family val="1"/>
      </rPr>
      <t xml:space="preserve"> </t>
    </r>
    <r>
      <rPr>
        <b/>
        <u/>
        <sz val="24"/>
        <rFont val="標楷體"/>
        <family val="4"/>
        <charset val="136"/>
      </rPr>
      <t>基</t>
    </r>
    <r>
      <rPr>
        <b/>
        <u/>
        <sz val="24"/>
        <rFont val="Times New Roman"/>
        <family val="1"/>
      </rPr>
      <t xml:space="preserve"> </t>
    </r>
    <r>
      <rPr>
        <b/>
        <u/>
        <sz val="24"/>
        <rFont val="標楷體"/>
        <family val="4"/>
        <charset val="136"/>
      </rPr>
      <t>金</t>
    </r>
    <phoneticPr fontId="2" type="noConversion"/>
  </si>
  <si>
    <r>
      <t xml:space="preserve">   </t>
    </r>
    <r>
      <rPr>
        <sz val="12"/>
        <rFont val="標楷體"/>
        <family val="4"/>
        <charset val="136"/>
      </rPr>
      <t>土地</t>
    </r>
    <phoneticPr fontId="23" type="noConversion"/>
  </si>
  <si>
    <r>
      <t xml:space="preserve"> </t>
    </r>
    <r>
      <rPr>
        <sz val="12"/>
        <rFont val="標楷體"/>
        <family val="4"/>
        <charset val="136"/>
      </rPr>
      <t xml:space="preserve"> 購建中固定資產</t>
    </r>
    <phoneticPr fontId="2" type="noConversion"/>
  </si>
  <si>
    <r>
      <t xml:space="preserve">   </t>
    </r>
    <r>
      <rPr>
        <sz val="12"/>
        <rFont val="標楷體"/>
        <family val="4"/>
        <charset val="136"/>
      </rPr>
      <t>土地改良物</t>
    </r>
    <phoneticPr fontId="23" type="noConversion"/>
  </si>
  <si>
    <r>
      <t xml:space="preserve">   </t>
    </r>
    <r>
      <rPr>
        <sz val="12"/>
        <rFont val="標楷體"/>
        <family val="4"/>
        <charset val="136"/>
      </rPr>
      <t>交通及運輸設備</t>
    </r>
    <phoneticPr fontId="2" type="noConversion"/>
  </si>
  <si>
    <r>
      <t xml:space="preserve">   </t>
    </r>
    <r>
      <rPr>
        <sz val="12"/>
        <rFont val="標楷體"/>
        <family val="4"/>
        <charset val="136"/>
      </rPr>
      <t>什項設備</t>
    </r>
    <phoneticPr fontId="2" type="noConversion"/>
  </si>
  <si>
    <r>
      <t xml:space="preserve">   </t>
    </r>
    <r>
      <rPr>
        <sz val="12"/>
        <rFont val="標楷體"/>
        <family val="4"/>
        <charset val="136"/>
      </rPr>
      <t>房屋及建築</t>
    </r>
    <phoneticPr fontId="2" type="noConversion"/>
  </si>
  <si>
    <r>
      <t xml:space="preserve"> </t>
    </r>
    <r>
      <rPr>
        <sz val="12"/>
        <rFont val="標楷體"/>
        <family val="4"/>
        <charset val="136"/>
      </rPr>
      <t xml:space="preserve"> 購建中固定資產</t>
    </r>
    <phoneticPr fontId="2" type="noConversion"/>
  </si>
  <si>
    <r>
      <t xml:space="preserve">   </t>
    </r>
    <r>
      <rPr>
        <sz val="12"/>
        <rFont val="標楷體"/>
        <family val="4"/>
        <charset val="136"/>
      </rPr>
      <t>機械及設備</t>
    </r>
    <phoneticPr fontId="2" type="noConversion"/>
  </si>
  <si>
    <t>單位:新臺幣元</t>
    <phoneticPr fontId="2" type="noConversion"/>
  </si>
  <si>
    <t>102.10.3</t>
    <phoneticPr fontId="2" type="noConversion"/>
  </si>
  <si>
    <t>102.10.3</t>
    <phoneticPr fontId="2" type="noConversion"/>
  </si>
  <si>
    <t>林務</t>
    <phoneticPr fontId="2" type="noConversion"/>
  </si>
  <si>
    <t>同左。</t>
    <phoneticPr fontId="2" type="noConversion"/>
  </si>
  <si>
    <t>至 92 年 10 月 底</t>
    <phoneticPr fontId="2" type="noConversion"/>
  </si>
  <si>
    <t>國   庫   撥   款   數</t>
    <phoneticPr fontId="2" type="noConversion"/>
  </si>
  <si>
    <t>基金餘額</t>
    <phoneticPr fontId="2" type="noConversion"/>
  </si>
  <si>
    <t>至92年度止</t>
    <phoneticPr fontId="2" type="noConversion"/>
  </si>
  <si>
    <t>2.自然生態保育基金</t>
    <phoneticPr fontId="24" type="noConversion"/>
  </si>
  <si>
    <t>林務</t>
    <phoneticPr fontId="23" type="noConversion"/>
  </si>
  <si>
    <t>基   金   名   稱</t>
    <phoneticPr fontId="2" type="noConversion"/>
  </si>
  <si>
    <t>現    金</t>
    <phoneticPr fontId="2" type="noConversion"/>
  </si>
  <si>
    <t>基金餘額(淨值)</t>
    <phoneticPr fontId="2" type="noConversion"/>
  </si>
  <si>
    <t>至93年底</t>
    <phoneticPr fontId="2" type="noConversion"/>
  </si>
  <si>
    <t>至94年底</t>
    <phoneticPr fontId="2" type="noConversion"/>
  </si>
  <si>
    <t>農業特別收入基金</t>
    <phoneticPr fontId="2" type="noConversion"/>
  </si>
  <si>
    <t>1.農業發展基金</t>
    <phoneticPr fontId="24" type="noConversion"/>
  </si>
  <si>
    <t xml:space="preserve">2.農產品受進口損害救助
  基金                                                   </t>
    <phoneticPr fontId="2" type="noConversion"/>
  </si>
  <si>
    <t>3.林務發展暨造林基金</t>
    <phoneticPr fontId="24" type="noConversion"/>
  </si>
  <si>
    <t>4.農業天然災害救助基金</t>
    <phoneticPr fontId="24" type="noConversion"/>
  </si>
  <si>
    <t>5.漁業發展基金</t>
    <phoneticPr fontId="24" type="noConversion"/>
  </si>
  <si>
    <t>6.漁產平準基金</t>
    <phoneticPr fontId="24" type="noConversion"/>
  </si>
  <si>
    <t>林務發展暨
造林基金</t>
    <phoneticPr fontId="24" type="noConversion"/>
  </si>
  <si>
    <t xml:space="preserve">             分基金名稱
會計科目</t>
    <phoneticPr fontId="24" type="noConversion"/>
  </si>
  <si>
    <t>農業發展
基    金</t>
    <phoneticPr fontId="24" type="noConversion"/>
  </si>
  <si>
    <t>漁業發展
基    金</t>
    <phoneticPr fontId="24" type="noConversion"/>
  </si>
  <si>
    <t>31</t>
    <phoneticPr fontId="2" type="noConversion"/>
  </si>
  <si>
    <r>
      <t>農</t>
    </r>
    <r>
      <rPr>
        <b/>
        <u/>
        <sz val="22"/>
        <color indexed="8"/>
        <rFont val="Times New Roman"/>
        <family val="1"/>
      </rPr>
      <t xml:space="preserve"> </t>
    </r>
    <r>
      <rPr>
        <b/>
        <u/>
        <sz val="22"/>
        <color indexed="8"/>
        <rFont val="標楷體"/>
        <family val="4"/>
        <charset val="136"/>
      </rPr>
      <t>業</t>
    </r>
    <r>
      <rPr>
        <b/>
        <u/>
        <sz val="22"/>
        <color indexed="8"/>
        <rFont val="Times New Roman"/>
        <family val="1"/>
      </rPr>
      <t xml:space="preserve"> </t>
    </r>
    <r>
      <rPr>
        <b/>
        <u/>
        <sz val="22"/>
        <color indexed="8"/>
        <rFont val="標楷體"/>
        <family val="4"/>
        <charset val="136"/>
      </rPr>
      <t>特</t>
    </r>
    <r>
      <rPr>
        <b/>
        <u/>
        <sz val="22"/>
        <color indexed="8"/>
        <rFont val="Times New Roman"/>
        <family val="1"/>
      </rPr>
      <t xml:space="preserve"> </t>
    </r>
    <r>
      <rPr>
        <b/>
        <u/>
        <sz val="22"/>
        <color indexed="8"/>
        <rFont val="標楷體"/>
        <family val="4"/>
        <charset val="136"/>
      </rPr>
      <t>別</t>
    </r>
    <r>
      <rPr>
        <b/>
        <u/>
        <sz val="22"/>
        <color indexed="8"/>
        <rFont val="Times New Roman"/>
        <family val="1"/>
      </rPr>
      <t xml:space="preserve"> </t>
    </r>
    <r>
      <rPr>
        <b/>
        <u/>
        <sz val="22"/>
        <color indexed="8"/>
        <rFont val="標楷體"/>
        <family val="4"/>
        <charset val="136"/>
      </rPr>
      <t>收</t>
    </r>
    <r>
      <rPr>
        <b/>
        <u/>
        <sz val="22"/>
        <color indexed="8"/>
        <rFont val="Times New Roman"/>
        <family val="1"/>
      </rPr>
      <t xml:space="preserve"> </t>
    </r>
    <r>
      <rPr>
        <b/>
        <u/>
        <sz val="22"/>
        <color indexed="8"/>
        <rFont val="標楷體"/>
        <family val="4"/>
        <charset val="136"/>
      </rPr>
      <t>入</t>
    </r>
    <r>
      <rPr>
        <b/>
        <u/>
        <sz val="22"/>
        <color indexed="8"/>
        <rFont val="Times New Roman"/>
        <family val="1"/>
      </rPr>
      <t xml:space="preserve"> </t>
    </r>
    <r>
      <rPr>
        <b/>
        <u/>
        <sz val="22"/>
        <color indexed="8"/>
        <rFont val="標楷體"/>
        <family val="4"/>
        <charset val="136"/>
      </rPr>
      <t>基</t>
    </r>
    <r>
      <rPr>
        <u/>
        <sz val="22"/>
        <color indexed="8"/>
        <rFont val="Times New Roman"/>
        <family val="1"/>
      </rPr>
      <t xml:space="preserve"> </t>
    </r>
    <r>
      <rPr>
        <b/>
        <u/>
        <sz val="22"/>
        <color indexed="8"/>
        <rFont val="標楷體"/>
        <family val="4"/>
        <charset val="136"/>
      </rPr>
      <t>金</t>
    </r>
    <phoneticPr fontId="2" type="noConversion"/>
  </si>
  <si>
    <t>餘 絀 增 減 說 明</t>
    <phoneticPr fontId="2" type="noConversion"/>
  </si>
  <si>
    <t>科目</t>
    <phoneticPr fontId="2" type="noConversion"/>
  </si>
  <si>
    <t>本月份
增減說明</t>
    <phoneticPr fontId="2" type="noConversion"/>
  </si>
  <si>
    <t>本年度截至本月份累計數
增減說明</t>
    <phoneticPr fontId="2" type="noConversion"/>
  </si>
  <si>
    <t>6</t>
    <phoneticPr fontId="2" type="noConversion"/>
  </si>
  <si>
    <t>A</t>
    <phoneticPr fontId="2" type="noConversion"/>
  </si>
  <si>
    <t>7</t>
    <phoneticPr fontId="2" type="noConversion"/>
  </si>
  <si>
    <t>3</t>
    <phoneticPr fontId="2" type="noConversion"/>
  </si>
  <si>
    <t>0</t>
    <phoneticPr fontId="2" type="noConversion"/>
  </si>
  <si>
    <t>2</t>
    <phoneticPr fontId="2" type="noConversion"/>
  </si>
  <si>
    <t>1</t>
    <phoneticPr fontId="2" type="noConversion"/>
  </si>
  <si>
    <t>4</t>
    <phoneticPr fontId="2" type="noConversion"/>
  </si>
  <si>
    <t>1113</t>
    <phoneticPr fontId="2" type="noConversion"/>
  </si>
  <si>
    <t>1138</t>
    <phoneticPr fontId="2" type="noConversion"/>
  </si>
  <si>
    <t>1139</t>
    <phoneticPr fontId="2" type="noConversion"/>
  </si>
  <si>
    <t>113Y</t>
    <phoneticPr fontId="2" type="noConversion"/>
  </si>
  <si>
    <t>1143</t>
    <phoneticPr fontId="2" type="noConversion"/>
  </si>
  <si>
    <t>1144</t>
    <phoneticPr fontId="2" type="noConversion"/>
  </si>
  <si>
    <t>1147</t>
    <phoneticPr fontId="2" type="noConversion"/>
  </si>
  <si>
    <t>1149</t>
    <phoneticPr fontId="2" type="noConversion"/>
  </si>
  <si>
    <t>114Z</t>
    <phoneticPr fontId="2" type="noConversion"/>
  </si>
  <si>
    <t>115Y</t>
    <phoneticPr fontId="2" type="noConversion"/>
  </si>
  <si>
    <t>116</t>
    <phoneticPr fontId="2" type="noConversion"/>
  </si>
  <si>
    <t>1162</t>
    <phoneticPr fontId="2" type="noConversion"/>
  </si>
  <si>
    <t>124</t>
    <phoneticPr fontId="2" type="noConversion"/>
  </si>
  <si>
    <t>5</t>
    <phoneticPr fontId="2" type="noConversion"/>
  </si>
  <si>
    <t>212Y</t>
    <phoneticPr fontId="2" type="noConversion"/>
  </si>
  <si>
    <t>2131</t>
    <phoneticPr fontId="2" type="noConversion"/>
  </si>
  <si>
    <t>2134</t>
    <phoneticPr fontId="2" type="noConversion"/>
  </si>
  <si>
    <t>2133</t>
    <phoneticPr fontId="2" type="noConversion"/>
  </si>
  <si>
    <t>22</t>
    <phoneticPr fontId="2" type="noConversion"/>
  </si>
  <si>
    <t>221</t>
    <phoneticPr fontId="2" type="noConversion"/>
  </si>
  <si>
    <t>2211</t>
    <phoneticPr fontId="2" type="noConversion"/>
  </si>
  <si>
    <t>9</t>
    <phoneticPr fontId="2" type="noConversion"/>
  </si>
  <si>
    <t>2212</t>
    <phoneticPr fontId="2" type="noConversion"/>
  </si>
  <si>
    <t>2213</t>
    <phoneticPr fontId="2" type="noConversion"/>
  </si>
  <si>
    <t>2214</t>
    <phoneticPr fontId="2" type="noConversion"/>
  </si>
  <si>
    <t>8</t>
    <phoneticPr fontId="2" type="noConversion"/>
  </si>
  <si>
    <t>2215</t>
    <phoneticPr fontId="2" type="noConversion"/>
  </si>
  <si>
    <t>221Y</t>
    <phoneticPr fontId="2" type="noConversion"/>
  </si>
  <si>
    <t>本會非營業特種基金</t>
    <phoneticPr fontId="2" type="noConversion"/>
  </si>
  <si>
    <r>
      <t>現金及基金餘額</t>
    </r>
    <r>
      <rPr>
        <sz val="18"/>
        <rFont val="Times New Roman"/>
        <family val="1"/>
      </rPr>
      <t>(</t>
    </r>
    <r>
      <rPr>
        <sz val="18"/>
        <rFont val="細明體"/>
        <family val="3"/>
        <charset val="136"/>
      </rPr>
      <t>淨值</t>
    </r>
    <r>
      <rPr>
        <sz val="18"/>
        <rFont val="Times New Roman"/>
        <family val="1"/>
      </rPr>
      <t>)</t>
    </r>
    <r>
      <rPr>
        <sz val="18"/>
        <rFont val="細明體"/>
        <family val="3"/>
        <charset val="136"/>
      </rPr>
      <t>明細表</t>
    </r>
    <phoneticPr fontId="2" type="noConversion"/>
  </si>
  <si>
    <r>
      <t xml:space="preserve">  </t>
    </r>
    <r>
      <rPr>
        <sz val="11"/>
        <rFont val="標楷體"/>
        <family val="4"/>
        <charset val="136"/>
      </rPr>
      <t xml:space="preserve">農漁民子女就學獎助學
</t>
    </r>
    <r>
      <rPr>
        <sz val="11"/>
        <rFont val="Times New Roman"/>
        <family val="1"/>
      </rPr>
      <t xml:space="preserve">  </t>
    </r>
    <r>
      <rPr>
        <sz val="11"/>
        <rFont val="標楷體"/>
        <family val="4"/>
        <charset val="136"/>
      </rPr>
      <t>金補助計畫</t>
    </r>
    <phoneticPr fontId="20" type="noConversion"/>
  </si>
  <si>
    <r>
      <t xml:space="preserve">  </t>
    </r>
    <r>
      <rPr>
        <sz val="11"/>
        <rFont val="標楷體"/>
        <family val="4"/>
        <charset val="136"/>
      </rPr>
      <t>漁業用油補貼計畫</t>
    </r>
    <phoneticPr fontId="1" type="noConversion"/>
  </si>
  <si>
    <r>
      <t>將</t>
    </r>
    <r>
      <rPr>
        <sz val="11"/>
        <color indexed="10"/>
        <rFont val="Times New Roman"/>
        <family val="1"/>
      </rPr>
      <t>b64</t>
    </r>
    <r>
      <rPr>
        <sz val="11"/>
        <color indexed="10"/>
        <rFont val="標楷體"/>
        <family val="4"/>
        <charset val="136"/>
      </rPr>
      <t>值複製至上月份本期餘絀</t>
    </r>
    <phoneticPr fontId="24" type="noConversion"/>
  </si>
  <si>
    <r>
      <t>將</t>
    </r>
    <r>
      <rPr>
        <sz val="11"/>
        <color indexed="10"/>
        <rFont val="Times New Roman"/>
        <family val="1"/>
      </rPr>
      <t>k</t>
    </r>
    <r>
      <rPr>
        <sz val="11"/>
        <color indexed="10"/>
        <rFont val="標楷體"/>
        <family val="4"/>
        <charset val="136"/>
      </rPr>
      <t>及</t>
    </r>
    <r>
      <rPr>
        <sz val="11"/>
        <color indexed="10"/>
        <rFont val="Times New Roman"/>
        <family val="1"/>
      </rPr>
      <t>L</t>
    </r>
    <r>
      <rPr>
        <sz val="11"/>
        <color indexed="10"/>
        <rFont val="標楷體"/>
        <family val="4"/>
        <charset val="136"/>
      </rPr>
      <t>值複製至</t>
    </r>
    <r>
      <rPr>
        <sz val="11"/>
        <color indexed="10"/>
        <rFont val="Times New Roman"/>
        <family val="1"/>
      </rPr>
      <t>O</t>
    </r>
    <r>
      <rPr>
        <sz val="11"/>
        <color indexed="10"/>
        <rFont val="標楷體"/>
        <family val="4"/>
        <charset val="136"/>
      </rPr>
      <t>及</t>
    </r>
    <r>
      <rPr>
        <sz val="11"/>
        <color indexed="10"/>
        <rFont val="Times New Roman"/>
        <family val="1"/>
      </rPr>
      <t>P.</t>
    </r>
    <phoneticPr fontId="24" type="noConversion"/>
  </si>
  <si>
    <r>
      <t>基</t>
    </r>
    <r>
      <rPr>
        <sz val="16"/>
        <rFont val="Times New Roman"/>
        <family val="1"/>
      </rPr>
      <t xml:space="preserve"> </t>
    </r>
    <r>
      <rPr>
        <sz val="16"/>
        <rFont val="標楷體"/>
        <family val="4"/>
        <charset val="136"/>
      </rPr>
      <t>金</t>
    </r>
    <r>
      <rPr>
        <sz val="16"/>
        <rFont val="Times New Roman"/>
        <family val="1"/>
      </rPr>
      <t xml:space="preserve"> </t>
    </r>
    <r>
      <rPr>
        <sz val="16"/>
        <rFont val="標楷體"/>
        <family val="4"/>
        <charset val="136"/>
      </rPr>
      <t>來</t>
    </r>
    <r>
      <rPr>
        <sz val="16"/>
        <rFont val="Times New Roman"/>
        <family val="1"/>
      </rPr>
      <t xml:space="preserve"> </t>
    </r>
    <r>
      <rPr>
        <sz val="16"/>
        <rFont val="標楷體"/>
        <family val="4"/>
        <charset val="136"/>
      </rPr>
      <t>源</t>
    </r>
    <r>
      <rPr>
        <sz val="16"/>
        <rFont val="Times New Roman"/>
        <family val="1"/>
      </rPr>
      <t xml:space="preserve"> </t>
    </r>
    <r>
      <rPr>
        <sz val="16"/>
        <rFont val="標楷體"/>
        <family val="4"/>
        <charset val="136"/>
      </rPr>
      <t>、</t>
    </r>
    <r>
      <rPr>
        <sz val="16"/>
        <rFont val="Times New Roman"/>
        <family val="1"/>
      </rPr>
      <t xml:space="preserve"> </t>
    </r>
    <r>
      <rPr>
        <sz val="16"/>
        <rFont val="標楷體"/>
        <family val="4"/>
        <charset val="136"/>
      </rPr>
      <t>用</t>
    </r>
    <r>
      <rPr>
        <sz val="16"/>
        <rFont val="Times New Roman"/>
        <family val="1"/>
      </rPr>
      <t xml:space="preserve"> </t>
    </r>
    <r>
      <rPr>
        <sz val="16"/>
        <rFont val="標楷體"/>
        <family val="4"/>
        <charset val="136"/>
      </rPr>
      <t>途</t>
    </r>
    <r>
      <rPr>
        <sz val="16"/>
        <rFont val="Times New Roman"/>
        <family val="1"/>
      </rPr>
      <t xml:space="preserve"> </t>
    </r>
    <r>
      <rPr>
        <sz val="16"/>
        <rFont val="標楷體"/>
        <family val="4"/>
        <charset val="136"/>
      </rPr>
      <t>及</t>
    </r>
    <r>
      <rPr>
        <sz val="16"/>
        <rFont val="Times New Roman"/>
        <family val="1"/>
      </rPr>
      <t xml:space="preserve"> </t>
    </r>
    <r>
      <rPr>
        <sz val="16"/>
        <rFont val="標楷體"/>
        <family val="4"/>
        <charset val="136"/>
      </rPr>
      <t>餘</t>
    </r>
    <r>
      <rPr>
        <sz val="16"/>
        <rFont val="Times New Roman"/>
        <family val="1"/>
      </rPr>
      <t xml:space="preserve"> </t>
    </r>
    <r>
      <rPr>
        <sz val="16"/>
        <rFont val="標楷體"/>
        <family val="4"/>
        <charset val="136"/>
      </rPr>
      <t>絀</t>
    </r>
    <r>
      <rPr>
        <sz val="16"/>
        <rFont val="Times New Roman"/>
        <family val="1"/>
      </rPr>
      <t xml:space="preserve"> </t>
    </r>
    <r>
      <rPr>
        <sz val="16"/>
        <rFont val="標楷體"/>
        <family val="4"/>
        <charset val="136"/>
      </rPr>
      <t>表</t>
    </r>
    <phoneticPr fontId="2" type="noConversion"/>
  </si>
  <si>
    <t>‧‧‧‧‧‧‧‧‧‧‧‧‧‧‧‧‧‧‧‧‧‧‧‧‧‧‧‧‧‧‧</t>
    <phoneticPr fontId="2" type="noConversion"/>
  </si>
  <si>
    <t>餘　絀　增　減　說　明</t>
    <phoneticPr fontId="2" type="noConversion"/>
  </si>
  <si>
    <t>平　　衡　　表</t>
    <phoneticPr fontId="2" type="noConversion"/>
  </si>
  <si>
    <r>
      <t>主</t>
    </r>
    <r>
      <rPr>
        <sz val="16"/>
        <rFont val="Times New Roman"/>
        <family val="1"/>
      </rPr>
      <t xml:space="preserve"> </t>
    </r>
    <r>
      <rPr>
        <sz val="16"/>
        <rFont val="標楷體"/>
        <family val="4"/>
        <charset val="136"/>
      </rPr>
      <t>要</t>
    </r>
    <r>
      <rPr>
        <sz val="16"/>
        <rFont val="Times New Roman"/>
        <family val="1"/>
      </rPr>
      <t xml:space="preserve"> </t>
    </r>
    <r>
      <rPr>
        <sz val="16"/>
        <rFont val="標楷體"/>
        <family val="4"/>
        <charset val="136"/>
      </rPr>
      <t>業</t>
    </r>
    <r>
      <rPr>
        <sz val="16"/>
        <rFont val="Times New Roman"/>
        <family val="1"/>
      </rPr>
      <t xml:space="preserve"> </t>
    </r>
    <r>
      <rPr>
        <sz val="16"/>
        <rFont val="標楷體"/>
        <family val="4"/>
        <charset val="136"/>
      </rPr>
      <t>務</t>
    </r>
    <r>
      <rPr>
        <sz val="16"/>
        <rFont val="Times New Roman"/>
        <family val="1"/>
      </rPr>
      <t xml:space="preserve"> </t>
    </r>
    <r>
      <rPr>
        <sz val="16"/>
        <rFont val="標楷體"/>
        <family val="4"/>
        <charset val="136"/>
      </rPr>
      <t>計</t>
    </r>
    <r>
      <rPr>
        <sz val="16"/>
        <rFont val="Times New Roman"/>
        <family val="1"/>
      </rPr>
      <t xml:space="preserve"> </t>
    </r>
    <r>
      <rPr>
        <sz val="16"/>
        <rFont val="標楷體"/>
        <family val="4"/>
        <charset val="136"/>
      </rPr>
      <t>畫</t>
    </r>
    <r>
      <rPr>
        <sz val="16"/>
        <rFont val="Times New Roman"/>
        <family val="1"/>
      </rPr>
      <t xml:space="preserve"> </t>
    </r>
    <r>
      <rPr>
        <sz val="16"/>
        <rFont val="標楷體"/>
        <family val="4"/>
        <charset val="136"/>
      </rPr>
      <t>執</t>
    </r>
    <r>
      <rPr>
        <sz val="16"/>
        <rFont val="Times New Roman"/>
        <family val="1"/>
      </rPr>
      <t xml:space="preserve"> </t>
    </r>
    <r>
      <rPr>
        <sz val="16"/>
        <rFont val="標楷體"/>
        <family val="4"/>
        <charset val="136"/>
      </rPr>
      <t>行</t>
    </r>
    <r>
      <rPr>
        <sz val="16"/>
        <rFont val="Times New Roman"/>
        <family val="1"/>
      </rPr>
      <t xml:space="preserve"> </t>
    </r>
    <r>
      <rPr>
        <sz val="16"/>
        <rFont val="標楷體"/>
        <family val="4"/>
        <charset val="136"/>
      </rPr>
      <t>明</t>
    </r>
    <r>
      <rPr>
        <sz val="16"/>
        <rFont val="Times New Roman"/>
        <family val="1"/>
      </rPr>
      <t xml:space="preserve"> </t>
    </r>
    <r>
      <rPr>
        <sz val="16"/>
        <rFont val="標楷體"/>
        <family val="4"/>
        <charset val="136"/>
      </rPr>
      <t>細</t>
    </r>
    <r>
      <rPr>
        <sz val="16"/>
        <rFont val="Times New Roman"/>
        <family val="1"/>
      </rPr>
      <t xml:space="preserve"> </t>
    </r>
    <r>
      <rPr>
        <sz val="16"/>
        <rFont val="標楷體"/>
        <family val="4"/>
        <charset val="136"/>
      </rPr>
      <t>表</t>
    </r>
    <phoneticPr fontId="2" type="noConversion"/>
  </si>
  <si>
    <t>6.豬隻死亡保險業務計畫</t>
    <phoneticPr fontId="2" type="noConversion"/>
  </si>
  <si>
    <t>行政院農業委員會農業特別收入基金</t>
  </si>
  <si>
    <t>會 計 報 告 遞 送 單</t>
  </si>
  <si>
    <t xml:space="preserve">       </t>
  </si>
  <si>
    <t>100.6.7</t>
    <phoneticPr fontId="2" type="noConversion"/>
  </si>
  <si>
    <t>農發</t>
    <phoneticPr fontId="2" type="noConversion"/>
  </si>
  <si>
    <t>目　　　　　　　次</t>
    <phoneticPr fontId="2" type="noConversion"/>
  </si>
  <si>
    <r>
      <t>固</t>
    </r>
    <r>
      <rPr>
        <sz val="16"/>
        <rFont val="Times New Roman"/>
        <family val="1"/>
      </rPr>
      <t xml:space="preserve">  </t>
    </r>
    <r>
      <rPr>
        <sz val="16"/>
        <rFont val="標楷體"/>
        <family val="4"/>
        <charset val="136"/>
      </rPr>
      <t>定</t>
    </r>
    <r>
      <rPr>
        <sz val="16"/>
        <rFont val="Times New Roman"/>
        <family val="1"/>
      </rPr>
      <t xml:space="preserve">  </t>
    </r>
    <r>
      <rPr>
        <sz val="16"/>
        <rFont val="標楷體"/>
        <family val="4"/>
        <charset val="136"/>
      </rPr>
      <t>項</t>
    </r>
    <r>
      <rPr>
        <sz val="16"/>
        <rFont val="Times New Roman"/>
        <family val="1"/>
      </rPr>
      <t xml:space="preserve">  </t>
    </r>
    <r>
      <rPr>
        <sz val="16"/>
        <rFont val="標楷體"/>
        <family val="4"/>
        <charset val="136"/>
      </rPr>
      <t>目</t>
    </r>
    <r>
      <rPr>
        <sz val="16"/>
        <rFont val="Times New Roman"/>
        <family val="1"/>
      </rPr>
      <t xml:space="preserve">  </t>
    </r>
    <r>
      <rPr>
        <sz val="16"/>
        <rFont val="標楷體"/>
        <family val="4"/>
        <charset val="136"/>
      </rPr>
      <t>增</t>
    </r>
    <r>
      <rPr>
        <sz val="16"/>
        <rFont val="Times New Roman"/>
        <family val="1"/>
      </rPr>
      <t xml:space="preserve">  </t>
    </r>
    <r>
      <rPr>
        <sz val="16"/>
        <rFont val="標楷體"/>
        <family val="4"/>
        <charset val="136"/>
      </rPr>
      <t>減</t>
    </r>
    <r>
      <rPr>
        <sz val="16"/>
        <rFont val="Times New Roman"/>
        <family val="1"/>
      </rPr>
      <t xml:space="preserve">  </t>
    </r>
    <r>
      <rPr>
        <sz val="16"/>
        <rFont val="標楷體"/>
        <family val="4"/>
        <charset val="136"/>
      </rPr>
      <t>情</t>
    </r>
    <r>
      <rPr>
        <sz val="16"/>
        <rFont val="Times New Roman"/>
        <family val="1"/>
      </rPr>
      <t xml:space="preserve">  </t>
    </r>
    <r>
      <rPr>
        <sz val="16"/>
        <rFont val="標楷體"/>
        <family val="4"/>
        <charset val="136"/>
      </rPr>
      <t>形</t>
    </r>
    <r>
      <rPr>
        <sz val="16"/>
        <rFont val="Times New Roman"/>
        <family val="1"/>
      </rPr>
      <t xml:space="preserve">  </t>
    </r>
    <r>
      <rPr>
        <sz val="16"/>
        <rFont val="標楷體"/>
        <family val="4"/>
        <charset val="136"/>
      </rPr>
      <t>表</t>
    </r>
    <phoneticPr fontId="2" type="noConversion"/>
  </si>
  <si>
    <r>
      <t>第</t>
    </r>
    <r>
      <rPr>
        <sz val="16"/>
        <rFont val="Times New Roman"/>
        <family val="1"/>
      </rPr>
      <t xml:space="preserve">   10   </t>
    </r>
    <r>
      <rPr>
        <sz val="16"/>
        <rFont val="標楷體"/>
        <family val="4"/>
        <charset val="136"/>
      </rPr>
      <t>頁</t>
    </r>
    <phoneticPr fontId="2" type="noConversion"/>
  </si>
  <si>
    <r>
      <t xml:space="preserve">  </t>
    </r>
    <r>
      <rPr>
        <sz val="11"/>
        <rFont val="標楷體"/>
        <family val="4"/>
        <charset val="136"/>
      </rPr>
      <t xml:space="preserve">農業研究、實驗、技術
</t>
    </r>
    <r>
      <rPr>
        <sz val="11"/>
        <rFont val="Times New Roman"/>
        <family val="1"/>
      </rPr>
      <t xml:space="preserve">  </t>
    </r>
    <r>
      <rPr>
        <sz val="11"/>
        <rFont val="標楷體"/>
        <family val="4"/>
        <charset val="136"/>
      </rPr>
      <t>改進計畫</t>
    </r>
    <phoneticPr fontId="2" type="noConversion"/>
  </si>
  <si>
    <r>
      <t xml:space="preserve">  </t>
    </r>
    <r>
      <rPr>
        <sz val="11"/>
        <rFont val="標楷體"/>
        <family val="4"/>
        <charset val="136"/>
      </rPr>
      <t xml:space="preserve">農業貸款利息差額補貼
</t>
    </r>
    <r>
      <rPr>
        <sz val="11"/>
        <rFont val="Times New Roman"/>
        <family val="1"/>
      </rPr>
      <t xml:space="preserve">  </t>
    </r>
    <r>
      <rPr>
        <sz val="11"/>
        <rFont val="標楷體"/>
        <family val="4"/>
        <charset val="136"/>
      </rPr>
      <t>計畫</t>
    </r>
    <phoneticPr fontId="20" type="noConversion"/>
  </si>
  <si>
    <t>1314</t>
  </si>
  <si>
    <r>
      <t>第</t>
    </r>
    <r>
      <rPr>
        <sz val="16"/>
        <rFont val="Times New Roman"/>
        <family val="1"/>
      </rPr>
      <t xml:space="preserve">  3-4  </t>
    </r>
    <r>
      <rPr>
        <sz val="16"/>
        <rFont val="標楷體"/>
        <family val="4"/>
        <charset val="136"/>
      </rPr>
      <t>頁</t>
    </r>
    <phoneticPr fontId="2" type="noConversion"/>
  </si>
  <si>
    <r>
      <t>第</t>
    </r>
    <r>
      <rPr>
        <sz val="16"/>
        <rFont val="Times New Roman"/>
        <family val="1"/>
      </rPr>
      <t xml:space="preserve">  5-6  </t>
    </r>
    <r>
      <rPr>
        <sz val="16"/>
        <rFont val="標楷體"/>
        <family val="4"/>
        <charset val="136"/>
      </rPr>
      <t>頁</t>
    </r>
    <phoneticPr fontId="2" type="noConversion"/>
  </si>
  <si>
    <r>
      <t>第</t>
    </r>
    <r>
      <rPr>
        <sz val="16"/>
        <rFont val="Times New Roman"/>
        <family val="1"/>
      </rPr>
      <t xml:space="preserve">  7-8  </t>
    </r>
    <r>
      <rPr>
        <sz val="16"/>
        <rFont val="標楷體"/>
        <family val="4"/>
        <charset val="136"/>
      </rPr>
      <t>頁</t>
    </r>
    <phoneticPr fontId="2" type="noConversion"/>
  </si>
  <si>
    <r>
      <t>第</t>
    </r>
    <r>
      <rPr>
        <sz val="16"/>
        <rFont val="Times New Roman"/>
        <family val="1"/>
      </rPr>
      <t xml:space="preserve">   9   </t>
    </r>
    <r>
      <rPr>
        <sz val="16"/>
        <rFont val="標楷體"/>
        <family val="4"/>
        <charset val="136"/>
      </rPr>
      <t>頁</t>
    </r>
    <phoneticPr fontId="2" type="noConversion"/>
  </si>
  <si>
    <r>
      <t>第</t>
    </r>
    <r>
      <rPr>
        <sz val="16"/>
        <rFont val="Times New Roman"/>
        <family val="1"/>
      </rPr>
      <t xml:space="preserve">  1-2  </t>
    </r>
    <r>
      <rPr>
        <sz val="16"/>
        <rFont val="標楷體"/>
        <family val="4"/>
        <charset val="136"/>
      </rPr>
      <t>頁</t>
    </r>
    <phoneticPr fontId="2" type="noConversion"/>
  </si>
  <si>
    <t>行　政　院　農　業　委　員　 會</t>
    <phoneticPr fontId="4" type="noConversion"/>
  </si>
  <si>
    <r>
      <t>會</t>
    </r>
    <r>
      <rPr>
        <sz val="22"/>
        <rFont val="Times New Roman"/>
        <family val="1"/>
      </rPr>
      <t xml:space="preserve">    </t>
    </r>
    <r>
      <rPr>
        <sz val="22"/>
        <rFont val="標楷體"/>
        <family val="4"/>
        <charset val="136"/>
      </rPr>
      <t>計</t>
    </r>
    <r>
      <rPr>
        <sz val="22"/>
        <rFont val="Times New Roman"/>
        <family val="1"/>
      </rPr>
      <t xml:space="preserve">    </t>
    </r>
    <r>
      <rPr>
        <sz val="22"/>
        <rFont val="標楷體"/>
        <family val="4"/>
        <charset val="136"/>
      </rPr>
      <t>月</t>
    </r>
    <r>
      <rPr>
        <sz val="22"/>
        <rFont val="Times New Roman"/>
        <family val="1"/>
      </rPr>
      <t xml:space="preserve">    </t>
    </r>
    <r>
      <rPr>
        <sz val="22"/>
        <rFont val="標楷體"/>
        <family val="4"/>
        <charset val="136"/>
      </rPr>
      <t>報</t>
    </r>
    <phoneticPr fontId="4" type="noConversion"/>
  </si>
  <si>
    <t xml:space="preserve">      主辦會計人員                基金主持人</t>
    <phoneticPr fontId="4" type="noConversion"/>
  </si>
  <si>
    <t>本表基金合計</t>
    <phoneticPr fontId="2" type="noConversion"/>
  </si>
  <si>
    <t>林務</t>
    <phoneticPr fontId="2" type="noConversion"/>
  </si>
  <si>
    <r>
      <t>農</t>
    </r>
    <r>
      <rPr>
        <b/>
        <sz val="22"/>
        <rFont val="Times New Roman"/>
        <family val="1"/>
      </rPr>
      <t xml:space="preserve">  </t>
    </r>
    <r>
      <rPr>
        <b/>
        <sz val="22"/>
        <rFont val="標楷體"/>
        <family val="4"/>
        <charset val="136"/>
      </rPr>
      <t>業</t>
    </r>
    <r>
      <rPr>
        <b/>
        <sz val="22"/>
        <rFont val="Times New Roman"/>
        <family val="1"/>
      </rPr>
      <t xml:space="preserve">  </t>
    </r>
    <r>
      <rPr>
        <b/>
        <sz val="22"/>
        <rFont val="標楷體"/>
        <family val="4"/>
        <charset val="136"/>
      </rPr>
      <t>特</t>
    </r>
    <r>
      <rPr>
        <b/>
        <sz val="22"/>
        <rFont val="Times New Roman"/>
        <family val="1"/>
      </rPr>
      <t xml:space="preserve">  </t>
    </r>
    <r>
      <rPr>
        <b/>
        <sz val="22"/>
        <rFont val="標楷體"/>
        <family val="4"/>
        <charset val="136"/>
      </rPr>
      <t>別</t>
    </r>
    <r>
      <rPr>
        <b/>
        <sz val="22"/>
        <rFont val="Times New Roman"/>
        <family val="1"/>
      </rPr>
      <t xml:space="preserve">  </t>
    </r>
    <r>
      <rPr>
        <b/>
        <sz val="22"/>
        <rFont val="標楷體"/>
        <family val="4"/>
        <charset val="136"/>
      </rPr>
      <t>收</t>
    </r>
    <r>
      <rPr>
        <b/>
        <sz val="22"/>
        <rFont val="Times New Roman"/>
        <family val="1"/>
      </rPr>
      <t xml:space="preserve">  </t>
    </r>
    <r>
      <rPr>
        <b/>
        <sz val="22"/>
        <rFont val="標楷體"/>
        <family val="4"/>
        <charset val="136"/>
      </rPr>
      <t>入</t>
    </r>
    <r>
      <rPr>
        <b/>
        <sz val="22"/>
        <rFont val="Times New Roman"/>
        <family val="1"/>
      </rPr>
      <t xml:space="preserve">  </t>
    </r>
    <r>
      <rPr>
        <b/>
        <sz val="22"/>
        <rFont val="標楷體"/>
        <family val="4"/>
        <charset val="136"/>
      </rPr>
      <t>基</t>
    </r>
    <r>
      <rPr>
        <b/>
        <sz val="22"/>
        <rFont val="Times New Roman"/>
        <family val="1"/>
      </rPr>
      <t xml:space="preserve">  </t>
    </r>
    <r>
      <rPr>
        <b/>
        <sz val="22"/>
        <rFont val="標楷體"/>
        <family val="4"/>
        <charset val="136"/>
      </rPr>
      <t>金</t>
    </r>
    <phoneticPr fontId="7" type="noConversion"/>
  </si>
  <si>
    <t>增減說明</t>
    <phoneticPr fontId="2" type="noConversion"/>
  </si>
  <si>
    <r>
      <t xml:space="preserve">     </t>
    </r>
    <r>
      <rPr>
        <sz val="12"/>
        <color indexed="8"/>
        <rFont val="標楷體"/>
        <family val="4"/>
        <charset val="136"/>
      </rPr>
      <t>農林漁牧收入</t>
    </r>
    <phoneticPr fontId="20" type="noConversion"/>
  </si>
  <si>
    <t xml:space="preserve"> 豬隻死亡保險業務計畫</t>
    <phoneticPr fontId="2" type="noConversion"/>
  </si>
  <si>
    <r>
      <t xml:space="preserve">      </t>
    </r>
    <r>
      <rPr>
        <sz val="12"/>
        <rFont val="標楷體"/>
        <family val="4"/>
        <charset val="136"/>
      </rPr>
      <t>購建固定資產</t>
    </r>
    <r>
      <rPr>
        <sz val="12"/>
        <rFont val="Times New Roman"/>
        <family val="1"/>
      </rPr>
      <t xml:space="preserve"> </t>
    </r>
    <phoneticPr fontId="2" type="noConversion"/>
  </si>
  <si>
    <r>
      <t xml:space="preserve">      </t>
    </r>
    <r>
      <rPr>
        <sz val="12"/>
        <rFont val="標楷體"/>
        <family val="4"/>
        <charset val="136"/>
      </rPr>
      <t>其他</t>
    </r>
    <r>
      <rPr>
        <sz val="12"/>
        <rFont val="Times New Roman"/>
        <family val="1"/>
      </rPr>
      <t xml:space="preserve"> </t>
    </r>
    <phoneticPr fontId="2" type="noConversion"/>
  </si>
  <si>
    <r>
      <t xml:space="preserve">  </t>
    </r>
    <r>
      <rPr>
        <sz val="11"/>
        <rFont val="標楷體"/>
        <family val="4"/>
        <charset val="136"/>
      </rPr>
      <t>進口損害救助及穩價計畫</t>
    </r>
    <phoneticPr fontId="20" type="noConversion"/>
  </si>
  <si>
    <t xml:space="preserve"> 全民造林計畫</t>
    <phoneticPr fontId="2" type="noConversion"/>
  </si>
  <si>
    <r>
      <t xml:space="preserve"> </t>
    </r>
    <r>
      <rPr>
        <b/>
        <sz val="12"/>
        <rFont val="標楷體"/>
        <family val="4"/>
        <charset val="136"/>
      </rPr>
      <t>財產收入</t>
    </r>
    <phoneticPr fontId="20" type="noConversion"/>
  </si>
  <si>
    <r>
      <t xml:space="preserve">    </t>
    </r>
    <r>
      <rPr>
        <sz val="12"/>
        <rFont val="標楷體"/>
        <family val="4"/>
        <charset val="136"/>
      </rPr>
      <t>財產處分收入</t>
    </r>
    <phoneticPr fontId="20" type="noConversion"/>
  </si>
  <si>
    <r>
      <t xml:space="preserve">     </t>
    </r>
    <r>
      <rPr>
        <sz val="12"/>
        <rFont val="標楷體"/>
        <family val="4"/>
        <charset val="136"/>
      </rPr>
      <t>租金收入</t>
    </r>
    <phoneticPr fontId="20" type="noConversion"/>
  </si>
  <si>
    <r>
      <t xml:space="preserve">     </t>
    </r>
    <r>
      <rPr>
        <sz val="12"/>
        <rFont val="標楷體"/>
        <family val="4"/>
        <charset val="136"/>
      </rPr>
      <t>權利金收入</t>
    </r>
    <phoneticPr fontId="20" type="noConversion"/>
  </si>
  <si>
    <r>
      <t xml:space="preserve">     </t>
    </r>
    <r>
      <rPr>
        <sz val="12"/>
        <rFont val="標楷體"/>
        <family val="4"/>
        <charset val="136"/>
      </rPr>
      <t>利息收入</t>
    </r>
    <phoneticPr fontId="20" type="noConversion"/>
  </si>
  <si>
    <r>
      <t xml:space="preserve"> </t>
    </r>
    <r>
      <rPr>
        <b/>
        <sz val="12"/>
        <rFont val="標楷體"/>
        <family val="4"/>
        <charset val="136"/>
      </rPr>
      <t>政府撥入收入</t>
    </r>
    <phoneticPr fontId="20" type="noConversion"/>
  </si>
  <si>
    <r>
      <t xml:space="preserve">     </t>
    </r>
    <r>
      <rPr>
        <sz val="12"/>
        <rFont val="標楷體"/>
        <family val="4"/>
        <charset val="136"/>
      </rPr>
      <t>國庫撥款收入</t>
    </r>
    <phoneticPr fontId="20" type="noConversion"/>
  </si>
  <si>
    <r>
      <t xml:space="preserve"> </t>
    </r>
    <r>
      <rPr>
        <b/>
        <sz val="12"/>
        <rFont val="標楷體"/>
        <family val="4"/>
        <charset val="136"/>
      </rPr>
      <t>其他收入</t>
    </r>
    <phoneticPr fontId="20" type="noConversion"/>
  </si>
  <si>
    <r>
      <t xml:space="preserve">     </t>
    </r>
    <r>
      <rPr>
        <sz val="12"/>
        <rFont val="標楷體"/>
        <family val="4"/>
        <charset val="136"/>
      </rPr>
      <t>雜項收入</t>
    </r>
    <phoneticPr fontId="20" type="noConversion"/>
  </si>
  <si>
    <r>
      <t xml:space="preserve">         </t>
    </r>
    <r>
      <rPr>
        <sz val="11"/>
        <rFont val="標楷體"/>
        <family val="4"/>
        <charset val="136"/>
      </rPr>
      <t>購建固定資產</t>
    </r>
    <r>
      <rPr>
        <sz val="11"/>
        <rFont val="Times New Roman"/>
        <family val="1"/>
      </rPr>
      <t xml:space="preserve"> </t>
    </r>
    <phoneticPr fontId="2" type="noConversion"/>
  </si>
  <si>
    <r>
      <t xml:space="preserve">         </t>
    </r>
    <r>
      <rPr>
        <sz val="11"/>
        <rFont val="標楷體"/>
        <family val="4"/>
        <charset val="136"/>
      </rPr>
      <t>其他</t>
    </r>
    <r>
      <rPr>
        <sz val="11"/>
        <rFont val="Times New Roman"/>
        <family val="1"/>
      </rPr>
      <t xml:space="preserve"> </t>
    </r>
    <phoneticPr fontId="2" type="noConversion"/>
  </si>
  <si>
    <r>
      <t xml:space="preserve">  </t>
    </r>
    <r>
      <rPr>
        <sz val="11"/>
        <rFont val="標楷體"/>
        <family val="4"/>
        <charset val="136"/>
      </rPr>
      <t>糧政業務計畫</t>
    </r>
    <phoneticPr fontId="2" type="noConversion"/>
  </si>
  <si>
    <t xml:space="preserve"> 產銷調節緊急處理計畫</t>
    <phoneticPr fontId="20" type="noConversion"/>
  </si>
  <si>
    <r>
      <t xml:space="preserve">  </t>
    </r>
    <r>
      <rPr>
        <sz val="11"/>
        <rFont val="標楷體"/>
        <family val="4"/>
        <charset val="136"/>
      </rPr>
      <t>家禽流行性感冒防疫計畫</t>
    </r>
    <phoneticPr fontId="20" type="noConversion"/>
  </si>
  <si>
    <r>
      <t xml:space="preserve">  </t>
    </r>
    <r>
      <rPr>
        <sz val="11"/>
        <rFont val="標楷體"/>
        <family val="4"/>
        <charset val="136"/>
      </rPr>
      <t>農業天然災害救助計畫</t>
    </r>
    <phoneticPr fontId="20" type="noConversion"/>
  </si>
  <si>
    <r>
      <t xml:space="preserve">  </t>
    </r>
    <r>
      <rPr>
        <sz val="11"/>
        <rFont val="標楷體"/>
        <family val="4"/>
        <charset val="136"/>
      </rPr>
      <t>漁業發展補助計畫</t>
    </r>
    <phoneticPr fontId="1" type="noConversion"/>
  </si>
  <si>
    <t xml:space="preserve"> 加強水產品技術研發與
 改進計畫</t>
    <phoneticPr fontId="2" type="noConversion"/>
  </si>
  <si>
    <r>
      <t xml:space="preserve">  </t>
    </r>
    <r>
      <rPr>
        <sz val="11"/>
        <rFont val="標楷體"/>
        <family val="4"/>
        <charset val="136"/>
      </rPr>
      <t xml:space="preserve">補助海洋及養殖漁產品之
</t>
    </r>
    <r>
      <rPr>
        <sz val="11"/>
        <rFont val="Times New Roman"/>
        <family val="1"/>
      </rPr>
      <t xml:space="preserve">  </t>
    </r>
    <r>
      <rPr>
        <sz val="11"/>
        <rFont val="標楷體"/>
        <family val="4"/>
        <charset val="136"/>
      </rPr>
      <t>實物操作計畫</t>
    </r>
    <phoneticPr fontId="21" type="noConversion"/>
  </si>
  <si>
    <r>
      <t xml:space="preserve">  </t>
    </r>
    <r>
      <rPr>
        <sz val="11"/>
        <rFont val="標楷體"/>
        <family val="4"/>
        <charset val="136"/>
      </rPr>
      <t>一般行政管理</t>
    </r>
    <phoneticPr fontId="20" type="noConversion"/>
  </si>
  <si>
    <r>
      <t xml:space="preserve">    </t>
    </r>
    <r>
      <rPr>
        <sz val="12"/>
        <rFont val="標楷體"/>
        <family val="4"/>
        <charset val="136"/>
      </rPr>
      <t>農發基金</t>
    </r>
    <phoneticPr fontId="2" type="noConversion"/>
  </si>
  <si>
    <r>
      <t xml:space="preserve">    </t>
    </r>
    <r>
      <rPr>
        <sz val="12"/>
        <rFont val="標楷體"/>
        <family val="4"/>
        <charset val="136"/>
      </rPr>
      <t>漁發</t>
    </r>
    <phoneticPr fontId="2" type="noConversion"/>
  </si>
  <si>
    <r>
      <t xml:space="preserve">    </t>
    </r>
    <r>
      <rPr>
        <sz val="12"/>
        <rFont val="標楷體"/>
        <family val="4"/>
        <charset val="136"/>
      </rPr>
      <t>自然</t>
    </r>
    <phoneticPr fontId="2" type="noConversion"/>
  </si>
  <si>
    <r>
      <t xml:space="preserve">    </t>
    </r>
    <r>
      <rPr>
        <sz val="12"/>
        <rFont val="標楷體"/>
        <family val="4"/>
        <charset val="136"/>
      </rPr>
      <t>造林</t>
    </r>
    <phoneticPr fontId="2" type="noConversion"/>
  </si>
  <si>
    <r>
      <t xml:space="preserve">    </t>
    </r>
    <r>
      <rPr>
        <sz val="12"/>
        <rFont val="標楷體"/>
        <family val="4"/>
        <charset val="136"/>
      </rPr>
      <t>漁平</t>
    </r>
    <phoneticPr fontId="2" type="noConversion"/>
  </si>
  <si>
    <r>
      <t xml:space="preserve">    </t>
    </r>
    <r>
      <rPr>
        <sz val="12"/>
        <rFont val="標楷體"/>
        <family val="4"/>
        <charset val="136"/>
      </rPr>
      <t>天災</t>
    </r>
    <phoneticPr fontId="2" type="noConversion"/>
  </si>
  <si>
    <r>
      <t xml:space="preserve">    </t>
    </r>
    <r>
      <rPr>
        <sz val="12"/>
        <rFont val="標楷體"/>
        <family val="4"/>
        <charset val="136"/>
      </rPr>
      <t>農損</t>
    </r>
    <phoneticPr fontId="2" type="noConversion"/>
  </si>
  <si>
    <r>
      <t xml:space="preserve"> </t>
    </r>
    <r>
      <rPr>
        <b/>
        <sz val="12"/>
        <rFont val="標楷體"/>
        <family val="4"/>
        <charset val="136"/>
      </rPr>
      <t>建購固定資產小計</t>
    </r>
    <phoneticPr fontId="2" type="noConversion"/>
  </si>
  <si>
    <r>
      <t xml:space="preserve">    </t>
    </r>
    <r>
      <rPr>
        <sz val="12"/>
        <rFont val="標楷體"/>
        <family val="4"/>
        <charset val="136"/>
      </rPr>
      <t>土地</t>
    </r>
    <phoneticPr fontId="2" type="noConversion"/>
  </si>
  <si>
    <r>
      <t xml:space="preserve">    </t>
    </r>
    <r>
      <rPr>
        <sz val="12"/>
        <rFont val="標楷體"/>
        <family val="4"/>
        <charset val="136"/>
      </rPr>
      <t>土地改良物</t>
    </r>
    <phoneticPr fontId="2" type="noConversion"/>
  </si>
  <si>
    <r>
      <t xml:space="preserve">    </t>
    </r>
    <r>
      <rPr>
        <sz val="12"/>
        <rFont val="標楷體"/>
        <family val="4"/>
        <charset val="136"/>
      </rPr>
      <t xml:space="preserve">  機械及設備</t>
    </r>
    <phoneticPr fontId="2" type="noConversion"/>
  </si>
  <si>
    <r>
      <t xml:space="preserve">    </t>
    </r>
    <r>
      <rPr>
        <sz val="12"/>
        <rFont val="標楷體"/>
        <family val="4"/>
        <charset val="136"/>
      </rPr>
      <t xml:space="preserve">  交通及運輸設備</t>
    </r>
    <phoneticPr fontId="2" type="noConversion"/>
  </si>
  <si>
    <t>核對</t>
    <phoneticPr fontId="2" type="noConversion"/>
  </si>
  <si>
    <r>
      <t xml:space="preserve">     </t>
    </r>
    <r>
      <rPr>
        <sz val="12"/>
        <rFont val="標楷體"/>
        <family val="4"/>
        <charset val="136"/>
      </rPr>
      <t>財產處分收入</t>
    </r>
    <phoneticPr fontId="20" type="noConversion"/>
  </si>
  <si>
    <t xml:space="preserve"> 獎勵輔導造林計畫</t>
    <phoneticPr fontId="20" type="noConversion"/>
  </si>
  <si>
    <t>信託代理與保證資產</t>
    <phoneticPr fontId="2" type="noConversion"/>
  </si>
  <si>
    <r>
      <t xml:space="preserve">     </t>
    </r>
    <r>
      <rPr>
        <sz val="12"/>
        <color indexed="8"/>
        <rFont val="標楷體"/>
        <family val="4"/>
        <charset val="136"/>
      </rPr>
      <t>租金收入</t>
    </r>
    <phoneticPr fontId="20" type="noConversion"/>
  </si>
  <si>
    <t>新系統:資訊相關服務--&gt;主計資訊管理系統--&gt;會計月報--&gt;機關作業--&gt;政事型基金</t>
    <phoneticPr fontId="2" type="noConversion"/>
  </si>
  <si>
    <t>來源餘絀表</t>
    <phoneticPr fontId="2" type="noConversion"/>
  </si>
  <si>
    <t xml:space="preserve">  2.內部往來</t>
    <phoneticPr fontId="2" type="noConversion"/>
  </si>
  <si>
    <t xml:space="preserve">     (1)內部往來</t>
    <phoneticPr fontId="2" type="noConversion"/>
  </si>
  <si>
    <t xml:space="preserve">   信託代理與保證負債</t>
    <phoneticPr fontId="2" type="noConversion"/>
  </si>
  <si>
    <t xml:space="preserve"> 解繳國庫計畫</t>
    <phoneticPr fontId="20" type="noConversion"/>
  </si>
  <si>
    <r>
      <t xml:space="preserve">     </t>
    </r>
    <r>
      <rPr>
        <sz val="12"/>
        <rFont val="標楷體"/>
        <family val="4"/>
        <charset val="136"/>
      </rPr>
      <t>健康福利捐分配收入</t>
    </r>
    <phoneticPr fontId="20" type="noConversion"/>
  </si>
  <si>
    <r>
      <t xml:space="preserve">  </t>
    </r>
    <r>
      <rPr>
        <sz val="11"/>
        <rFont val="標楷體"/>
        <family val="4"/>
        <charset val="136"/>
      </rPr>
      <t>穩定肥料及相關資材供需計畫</t>
    </r>
    <phoneticPr fontId="2" type="noConversion"/>
  </si>
  <si>
    <t>解繳國庫計畫</t>
    <phoneticPr fontId="2" type="noConversion"/>
  </si>
  <si>
    <t>期初基金餘額</t>
    <phoneticPr fontId="2" type="noConversion"/>
  </si>
  <si>
    <t>期末基金餘額</t>
    <phoneticPr fontId="2" type="noConversion"/>
  </si>
  <si>
    <t>一、基金餘額</t>
    <phoneticPr fontId="2" type="noConversion"/>
  </si>
  <si>
    <t>主要業務計畫執行明細表</t>
    <phoneticPr fontId="2" type="noConversion"/>
  </si>
  <si>
    <t xml:space="preserve">   單位：新臺幣元</t>
    <phoneticPr fontId="2" type="noConversion"/>
  </si>
  <si>
    <t>業務計畫項目</t>
    <phoneticPr fontId="2" type="noConversion"/>
  </si>
  <si>
    <t xml:space="preserve">      名         稱</t>
    <phoneticPr fontId="2" type="noConversion"/>
  </si>
  <si>
    <t>一.農業發展基金</t>
    <phoneticPr fontId="2" type="noConversion"/>
  </si>
  <si>
    <t>1.收購糧食</t>
    <phoneticPr fontId="2" type="noConversion"/>
  </si>
  <si>
    <t>公斤</t>
    <phoneticPr fontId="2" type="noConversion"/>
  </si>
  <si>
    <t>2.農畜產品供銷－糧食</t>
    <phoneticPr fontId="2" type="noConversion"/>
  </si>
  <si>
    <t xml:space="preserve">  1.全民造林計畫</t>
    <phoneticPr fontId="2" type="noConversion"/>
  </si>
  <si>
    <t xml:space="preserve">  2.森林遊樂區服務</t>
    <phoneticPr fontId="2" type="noConversion"/>
  </si>
  <si>
    <t>人次</t>
    <phoneticPr fontId="20" type="noConversion"/>
  </si>
  <si>
    <t>三.農業天然災害救助基金</t>
    <phoneticPr fontId="2" type="noConversion"/>
  </si>
  <si>
    <t xml:space="preserve">  2.漁業用油補貼計畫</t>
    <phoneticPr fontId="2" type="noConversion"/>
  </si>
  <si>
    <t xml:space="preserve">  3.推動漁業國際化方案計畫</t>
    <phoneticPr fontId="2" type="noConversion"/>
  </si>
  <si>
    <t xml:space="preserve">  3.加強水產品技術研發與改進計畫</t>
    <phoneticPr fontId="2" type="noConversion"/>
  </si>
  <si>
    <t>5.農漁民子女就學獎助學金計畫</t>
    <phoneticPr fontId="2" type="noConversion"/>
  </si>
  <si>
    <t>98.11.04</t>
    <phoneticPr fontId="2" type="noConversion"/>
  </si>
  <si>
    <t>農損</t>
    <phoneticPr fontId="2" type="noConversion"/>
  </si>
  <si>
    <r>
      <t>財政部</t>
    </r>
    <r>
      <rPr>
        <sz val="12"/>
        <color indexed="8"/>
        <rFont val="新細明體"/>
        <family val="1"/>
        <charset val="136"/>
      </rPr>
      <t>：無需送紙本，各分基金自行將掃描檔M給  dnt3@mail.nta.gov.tw，含「封面-要核章」  「來源餘絀表」、「平衡表」</t>
    </r>
    <phoneticPr fontId="2" type="noConversion"/>
  </si>
  <si>
    <r>
      <t>審計處</t>
    </r>
    <r>
      <rPr>
        <sz val="12"/>
        <rFont val="新細明體"/>
        <family val="1"/>
        <charset val="136"/>
      </rPr>
      <t>:「月報」(不需要資料要刪除)完成後 (含「來源餘絀表」、「平衡表」、「固定資產購建」、「說明」</t>
    </r>
    <phoneticPr fontId="2" type="noConversion"/>
  </si>
  <si>
    <t>、「主要業務」、「固定資產增減」 M給鄭審計(ytcheng@mail.audit.gov.tw )( 04-23013518#542  )、洪審計caroline@mail.audit.gov.tw</t>
    <phoneticPr fontId="2" type="noConversion"/>
  </si>
  <si>
    <r>
      <t>「固定資產購建」、「說明」、「主要業務」、「固定資產增減」</t>
    </r>
    <r>
      <rPr>
        <sz val="12"/>
        <rFont val="新細明體"/>
        <family val="1"/>
        <charset val="136"/>
      </rPr>
      <t/>
    </r>
    <phoneticPr fontId="2" type="noConversion"/>
  </si>
  <si>
    <t>改進措施</t>
    <phoneticPr fontId="2" type="noConversion"/>
  </si>
  <si>
    <t>契 約</t>
    <phoneticPr fontId="2" type="noConversion"/>
  </si>
  <si>
    <t>本年度</t>
    <phoneticPr fontId="2" type="noConversion"/>
  </si>
  <si>
    <t>業 委 員 會</t>
    <phoneticPr fontId="7" type="noConversion"/>
  </si>
  <si>
    <t>自己登打</t>
    <phoneticPr fontId="7" type="noConversion"/>
  </si>
  <si>
    <t>衡表</t>
    <phoneticPr fontId="7" type="noConversion"/>
  </si>
  <si>
    <t xml:space="preserve">                      分基金名稱
會計科目</t>
    <phoneticPr fontId="24" type="noConversion"/>
  </si>
  <si>
    <t>農村再生基金</t>
    <phoneticPr fontId="7" type="noConversion"/>
  </si>
  <si>
    <t xml:space="preserve">    匯撥中現金</t>
    <phoneticPr fontId="7" type="noConversion"/>
  </si>
  <si>
    <t xml:space="preserve">  短期投資</t>
    <phoneticPr fontId="7" type="noConversion"/>
  </si>
  <si>
    <t xml:space="preserve">    有價證券</t>
    <phoneticPr fontId="7" type="noConversion"/>
  </si>
  <si>
    <t xml:space="preserve">    應收票據</t>
    <phoneticPr fontId="7" type="noConversion"/>
  </si>
  <si>
    <t xml:space="preserve">    應收帳款</t>
    <phoneticPr fontId="7" type="noConversion"/>
  </si>
  <si>
    <t xml:space="preserve">    備抵呆帳-應收帳款(-)</t>
    <phoneticPr fontId="7" type="noConversion"/>
  </si>
  <si>
    <t>　　留抵稅額</t>
    <phoneticPr fontId="7" type="noConversion"/>
  </si>
  <si>
    <t xml:space="preserve">    應收收益</t>
    <phoneticPr fontId="7" type="noConversion"/>
  </si>
  <si>
    <t xml:space="preserve">    備抵呆帳-其他應收款(-)</t>
    <phoneticPr fontId="7" type="noConversion"/>
  </si>
  <si>
    <t xml:space="preserve">    燃料</t>
    <phoneticPr fontId="7" type="noConversion"/>
  </si>
  <si>
    <t xml:space="preserve">    商品存貨</t>
    <phoneticPr fontId="7" type="noConversion"/>
  </si>
  <si>
    <t xml:space="preserve">    副產品</t>
    <phoneticPr fontId="7" type="noConversion"/>
  </si>
  <si>
    <t xml:space="preserve">    在植農作物</t>
    <phoneticPr fontId="7" type="noConversion"/>
  </si>
  <si>
    <t xml:space="preserve">    農產品</t>
    <phoneticPr fontId="7" type="noConversion"/>
  </si>
  <si>
    <t xml:space="preserve">    預付貨款</t>
    <phoneticPr fontId="21" type="noConversion"/>
  </si>
  <si>
    <t xml:space="preserve">    用品盤存</t>
    <phoneticPr fontId="21" type="noConversion"/>
  </si>
  <si>
    <t xml:space="preserve">    進項稅額</t>
    <phoneticPr fontId="21" type="noConversion"/>
  </si>
  <si>
    <r>
      <t xml:space="preserve">        </t>
    </r>
    <r>
      <rPr>
        <sz val="12"/>
        <color indexed="8"/>
        <rFont val="標楷體"/>
        <family val="4"/>
        <charset val="136"/>
      </rPr>
      <t>預付繳庫數</t>
    </r>
    <phoneticPr fontId="7" type="noConversion"/>
  </si>
  <si>
    <t xml:space="preserve">    其他預付款</t>
    <phoneticPr fontId="21" type="noConversion"/>
  </si>
  <si>
    <t xml:space="preserve">  短期貸墊款</t>
    <phoneticPr fontId="7" type="noConversion"/>
  </si>
  <si>
    <t xml:space="preserve">    短期墊款</t>
    <phoneticPr fontId="7" type="noConversion"/>
  </si>
  <si>
    <t xml:space="preserve">    短期貸款</t>
    <phoneticPr fontId="7" type="noConversion"/>
  </si>
  <si>
    <t xml:space="preserve">  長期應收款</t>
    <phoneticPr fontId="7" type="noConversion"/>
  </si>
  <si>
    <t xml:space="preserve">    長期應收款</t>
    <phoneticPr fontId="7" type="noConversion"/>
  </si>
  <si>
    <t xml:space="preserve">    其他長期貸款</t>
    <phoneticPr fontId="7" type="noConversion"/>
  </si>
  <si>
    <t xml:space="preserve">    備抵呆帳-其他長期貸款(-)</t>
    <phoneticPr fontId="7" type="noConversion"/>
  </si>
  <si>
    <t xml:space="preserve">  長期墊款</t>
    <phoneticPr fontId="7" type="noConversion"/>
  </si>
  <si>
    <t xml:space="preserve">    其他長期墊款</t>
    <phoneticPr fontId="7" type="noConversion"/>
  </si>
  <si>
    <t xml:space="preserve">    其他準備金</t>
    <phoneticPr fontId="7" type="noConversion"/>
  </si>
  <si>
    <t xml:space="preserve">    催收款項</t>
    <phoneticPr fontId="7" type="noConversion"/>
  </si>
  <si>
    <t xml:space="preserve">    備抵呆帳-催收款項(-)</t>
    <phoneticPr fontId="7" type="noConversion"/>
  </si>
  <si>
    <t xml:space="preserve">    暫付及待結轉帳項</t>
    <phoneticPr fontId="7" type="noConversion"/>
  </si>
  <si>
    <t xml:space="preserve">    代管資產</t>
    <phoneticPr fontId="7" type="noConversion"/>
  </si>
  <si>
    <t>　內部往來</t>
    <phoneticPr fontId="7" type="noConversion"/>
  </si>
  <si>
    <t>　　內部往來</t>
    <phoneticPr fontId="7" type="noConversion"/>
  </si>
  <si>
    <t>資  產  合  計</t>
    <phoneticPr fontId="7" type="noConversion"/>
  </si>
  <si>
    <t xml:space="preserve">  短期債務</t>
    <phoneticPr fontId="7" type="noConversion"/>
  </si>
  <si>
    <t>房屋及建築</t>
    <phoneticPr fontId="2" type="noConversion"/>
  </si>
  <si>
    <t>機械及設備</t>
    <phoneticPr fontId="2" type="noConversion"/>
  </si>
  <si>
    <t xml:space="preserve">    短期借款</t>
    <phoneticPr fontId="7" type="noConversion"/>
  </si>
  <si>
    <t xml:space="preserve">    應付帳款</t>
    <phoneticPr fontId="7" type="noConversion"/>
  </si>
  <si>
    <t xml:space="preserve">    應付代收款</t>
    <phoneticPr fontId="7" type="noConversion"/>
  </si>
  <si>
    <t xml:space="preserve">    其他應付款</t>
    <phoneticPr fontId="7" type="noConversion"/>
  </si>
  <si>
    <r>
      <t xml:space="preserve">        </t>
    </r>
    <r>
      <rPr>
        <sz val="12"/>
        <color indexed="8"/>
        <rFont val="標楷體"/>
        <family val="4"/>
        <charset val="136"/>
      </rPr>
      <t>預收收入</t>
    </r>
    <phoneticPr fontId="7" type="noConversion"/>
  </si>
  <si>
    <t xml:space="preserve">    預收定金</t>
    <phoneticPr fontId="7" type="noConversion"/>
  </si>
  <si>
    <t xml:space="preserve">    預收貨款</t>
    <phoneticPr fontId="7" type="noConversion"/>
  </si>
  <si>
    <t>　　銷項稅額</t>
    <phoneticPr fontId="7" type="noConversion"/>
  </si>
  <si>
    <t xml:space="preserve">    其他預收款</t>
    <phoneticPr fontId="7" type="noConversion"/>
  </si>
  <si>
    <t>長期負債</t>
    <phoneticPr fontId="7" type="noConversion"/>
  </si>
  <si>
    <t xml:space="preserve">  長期債務</t>
    <phoneticPr fontId="7" type="noConversion"/>
  </si>
  <si>
    <t xml:space="preserve">    暫收及待結轉帳項</t>
    <phoneticPr fontId="7" type="noConversion"/>
  </si>
  <si>
    <t xml:space="preserve">    其他什項負債</t>
    <phoneticPr fontId="7" type="noConversion"/>
  </si>
  <si>
    <t xml:space="preserve">    應付代管資產</t>
    <phoneticPr fontId="7" type="noConversion"/>
  </si>
  <si>
    <t xml:space="preserve">  負債準備</t>
    <phoneticPr fontId="7" type="noConversion"/>
  </si>
  <si>
    <t xml:space="preserve">    金融業特別準備</t>
    <phoneticPr fontId="7" type="noConversion"/>
  </si>
  <si>
    <t>基金餘額</t>
    <phoneticPr fontId="7" type="noConversion"/>
  </si>
  <si>
    <t xml:space="preserve">  基金餘額(-)</t>
    <phoneticPr fontId="7" type="noConversion"/>
  </si>
  <si>
    <t xml:space="preserve">    基金餘額</t>
    <phoneticPr fontId="7" type="noConversion"/>
  </si>
  <si>
    <t>差異</t>
    <phoneticPr fontId="7" type="noConversion"/>
  </si>
  <si>
    <t xml:space="preserve">    本期賸餘</t>
    <phoneticPr fontId="7" type="noConversion"/>
  </si>
  <si>
    <t>本表</t>
    <phoneticPr fontId="7" type="noConversion"/>
  </si>
  <si>
    <t xml:space="preserve">    本期短絀</t>
    <phoneticPr fontId="7" type="noConversion"/>
  </si>
  <si>
    <t>負債及淨值合計</t>
    <phoneticPr fontId="7" type="noConversion"/>
  </si>
  <si>
    <t>信託代理與保證資產(負債)預算期末數額</t>
    <phoneticPr fontId="7" type="noConversion"/>
  </si>
  <si>
    <r>
      <t>2911</t>
    </r>
    <r>
      <rPr>
        <sz val="12"/>
        <color indexed="8"/>
        <rFont val="標楷體"/>
        <family val="4"/>
        <charset val="136"/>
      </rPr>
      <t>應付保管有價證券</t>
    </r>
    <phoneticPr fontId="7" type="noConversion"/>
  </si>
  <si>
    <r>
      <t>2912</t>
    </r>
    <r>
      <rPr>
        <sz val="12"/>
        <color indexed="8"/>
        <rFont val="細明體"/>
        <family val="3"/>
        <charset val="136"/>
      </rPr>
      <t>應付保管品</t>
    </r>
    <phoneticPr fontId="7" type="noConversion"/>
  </si>
  <si>
    <r>
      <t>2913</t>
    </r>
    <r>
      <rPr>
        <sz val="12"/>
        <color indexed="8"/>
        <rFont val="標楷體"/>
        <family val="4"/>
        <charset val="136"/>
      </rPr>
      <t>應付保證品</t>
    </r>
    <phoneticPr fontId="7" type="noConversion"/>
  </si>
  <si>
    <t>合計</t>
    <phoneticPr fontId="7" type="noConversion"/>
  </si>
  <si>
    <t>借貸差額</t>
    <phoneticPr fontId="7" type="noConversion"/>
  </si>
  <si>
    <t>保管有價證券</t>
    <phoneticPr fontId="7" type="noConversion"/>
  </si>
  <si>
    <t>保管品</t>
    <phoneticPr fontId="7" type="noConversion"/>
  </si>
  <si>
    <t>保證品</t>
    <phoneticPr fontId="7" type="noConversion"/>
  </si>
  <si>
    <t>勾稽餘絀表本期餘絀</t>
    <phoneticPr fontId="7" type="noConversion"/>
  </si>
  <si>
    <t xml:space="preserve">  3.森林鐵路運輸</t>
    <phoneticPr fontId="2" type="noConversion"/>
  </si>
  <si>
    <t>延人</t>
    <phoneticPr fontId="20" type="noConversion"/>
  </si>
  <si>
    <t>公里</t>
    <phoneticPr fontId="2" type="noConversion"/>
  </si>
  <si>
    <t xml:space="preserve">  4.森林台車運輸</t>
    <phoneticPr fontId="2" type="noConversion"/>
  </si>
  <si>
    <t xml:space="preserve">  5.獎勵輔導造林計畫</t>
    <phoneticPr fontId="2" type="noConversion"/>
  </si>
  <si>
    <t>四.漁業發展基金</t>
    <phoneticPr fontId="2" type="noConversion"/>
  </si>
  <si>
    <t xml:space="preserve">  漁業發展補助計畫</t>
    <phoneticPr fontId="2" type="noConversion"/>
  </si>
  <si>
    <t>五.漁產平準基金</t>
    <phoneticPr fontId="2" type="noConversion"/>
  </si>
  <si>
    <r>
      <t xml:space="preserve">      </t>
    </r>
    <r>
      <rPr>
        <sz val="12"/>
        <color indexed="8"/>
        <rFont val="標楷體"/>
        <family val="4"/>
        <charset val="136"/>
      </rPr>
      <t>補助海洋及養殖漁產品之實物操作</t>
    </r>
    <phoneticPr fontId="2" type="noConversion"/>
  </si>
  <si>
    <r>
      <t>六</t>
    </r>
    <r>
      <rPr>
        <b/>
        <sz val="12"/>
        <color indexed="8"/>
        <rFont val="Times New Roman"/>
        <family val="1"/>
      </rPr>
      <t xml:space="preserve">. </t>
    </r>
    <r>
      <rPr>
        <b/>
        <sz val="12"/>
        <color indexed="8"/>
        <rFont val="標楷體"/>
        <family val="4"/>
        <charset val="136"/>
      </rPr>
      <t>農產品受進口損害救助基金</t>
    </r>
    <phoneticPr fontId="2" type="noConversion"/>
  </si>
  <si>
    <t xml:space="preserve"> 農村再生規劃及人力培育計畫</t>
  </si>
  <si>
    <t xml:space="preserve"> 農村再生建設及發展計畫</t>
  </si>
  <si>
    <t xml:space="preserve"> 農村再生規劃及人力培育計畫</t>
    <phoneticPr fontId="2" type="noConversion"/>
  </si>
  <si>
    <t xml:space="preserve"> 農村再生建設及發展計畫</t>
    <phoneticPr fontId="2" type="noConversion"/>
  </si>
  <si>
    <t xml:space="preserve">  再生</t>
    <phoneticPr fontId="2" type="noConversion"/>
  </si>
  <si>
    <t xml:space="preserve">  餘絀表(實際數)上月本期餘絀copy至底下之上月份(值)</t>
    <phoneticPr fontId="2" type="noConversion"/>
  </si>
  <si>
    <t xml:space="preserve">  餘絀表(預算數)上月本期餘絀copy至底下之上月份(值)</t>
    <phoneticPr fontId="2" type="noConversion"/>
  </si>
  <si>
    <t>農村再生基金</t>
    <phoneticPr fontId="2" type="noConversion"/>
  </si>
  <si>
    <r>
      <t xml:space="preserve">     </t>
    </r>
    <r>
      <rPr>
        <sz val="12"/>
        <color indexed="8"/>
        <rFont val="標楷體"/>
        <family val="4"/>
        <charset val="136"/>
      </rPr>
      <t>國庫撥款收入</t>
    </r>
    <phoneticPr fontId="20" type="noConversion"/>
  </si>
  <si>
    <r>
      <t xml:space="preserve"> </t>
    </r>
    <r>
      <rPr>
        <b/>
        <sz val="12"/>
        <color indexed="8"/>
        <rFont val="標楷體"/>
        <family val="4"/>
        <charset val="136"/>
      </rPr>
      <t>其他收入</t>
    </r>
    <phoneticPr fontId="20" type="noConversion"/>
  </si>
  <si>
    <r>
      <t xml:space="preserve">     </t>
    </r>
    <r>
      <rPr>
        <sz val="12"/>
        <color indexed="8"/>
        <rFont val="標楷體"/>
        <family val="4"/>
        <charset val="136"/>
      </rPr>
      <t>雜項收入</t>
    </r>
    <phoneticPr fontId="20" type="noConversion"/>
  </si>
  <si>
    <r>
      <t xml:space="preserve">  </t>
    </r>
    <r>
      <rPr>
        <sz val="11"/>
        <color indexed="8"/>
        <rFont val="標楷體"/>
        <family val="4"/>
        <charset val="136"/>
      </rPr>
      <t xml:space="preserve">農業研究、實驗、技術
</t>
    </r>
    <r>
      <rPr>
        <sz val="11"/>
        <color indexed="8"/>
        <rFont val="Times New Roman"/>
        <family val="1"/>
      </rPr>
      <t xml:space="preserve">  </t>
    </r>
    <r>
      <rPr>
        <sz val="11"/>
        <color indexed="8"/>
        <rFont val="標楷體"/>
        <family val="4"/>
        <charset val="136"/>
      </rPr>
      <t>改進計畫</t>
    </r>
    <phoneticPr fontId="2" type="noConversion"/>
  </si>
  <si>
    <t>解繳國庫計畫</t>
    <phoneticPr fontId="2" type="noConversion"/>
  </si>
  <si>
    <r>
      <t xml:space="preserve"> </t>
    </r>
    <r>
      <rPr>
        <b/>
        <sz val="12"/>
        <color indexed="8"/>
        <rFont val="標楷體"/>
        <family val="4"/>
        <charset val="136"/>
      </rPr>
      <t>徵收收入</t>
    </r>
    <phoneticPr fontId="20" type="noConversion"/>
  </si>
  <si>
    <t>＊</t>
    <phoneticPr fontId="7" type="noConversion"/>
  </si>
  <si>
    <t>再生</t>
    <phoneticPr fontId="2" type="noConversion"/>
  </si>
  <si>
    <r>
      <t>將</t>
    </r>
    <r>
      <rPr>
        <sz val="14"/>
        <color indexed="8"/>
        <rFont val="Times New Roman"/>
        <family val="1"/>
      </rPr>
      <t>D</t>
    </r>
    <r>
      <rPr>
        <sz val="14"/>
        <color indexed="8"/>
        <rFont val="標楷體"/>
        <family val="4"/>
        <charset val="136"/>
      </rPr>
      <t>及</t>
    </r>
    <r>
      <rPr>
        <sz val="14"/>
        <color indexed="8"/>
        <rFont val="Times New Roman"/>
        <family val="1"/>
      </rPr>
      <t>E</t>
    </r>
    <r>
      <rPr>
        <sz val="14"/>
        <color indexed="8"/>
        <rFont val="標楷體"/>
        <family val="4"/>
        <charset val="136"/>
      </rPr>
      <t>值複製至</t>
    </r>
    <r>
      <rPr>
        <sz val="14"/>
        <color indexed="8"/>
        <rFont val="Times New Roman"/>
        <family val="1"/>
      </rPr>
      <t>L</t>
    </r>
    <r>
      <rPr>
        <sz val="14"/>
        <color indexed="8"/>
        <rFont val="標楷體"/>
        <family val="4"/>
        <charset val="136"/>
      </rPr>
      <t>及</t>
    </r>
    <r>
      <rPr>
        <sz val="14"/>
        <color indexed="8"/>
        <rFont val="Times New Roman"/>
        <family val="1"/>
      </rPr>
      <t>M.</t>
    </r>
    <r>
      <rPr>
        <sz val="14"/>
        <color indexed="8"/>
        <rFont val="標楷體"/>
        <family val="4"/>
        <charset val="136"/>
      </rPr>
      <t>將</t>
    </r>
    <r>
      <rPr>
        <sz val="14"/>
        <color indexed="8"/>
        <rFont val="Times New Roman"/>
        <family val="1"/>
      </rPr>
      <t>G</t>
    </r>
    <r>
      <rPr>
        <sz val="14"/>
        <color indexed="8"/>
        <rFont val="標楷體"/>
        <family val="4"/>
        <charset val="136"/>
      </rPr>
      <t>及</t>
    </r>
    <r>
      <rPr>
        <sz val="14"/>
        <color indexed="8"/>
        <rFont val="Times New Roman"/>
        <family val="1"/>
      </rPr>
      <t>H</t>
    </r>
    <r>
      <rPr>
        <sz val="14"/>
        <color indexed="8"/>
        <rFont val="標楷體"/>
        <family val="4"/>
        <charset val="136"/>
      </rPr>
      <t>值複製至</t>
    </r>
    <r>
      <rPr>
        <sz val="14"/>
        <color indexed="8"/>
        <rFont val="Times New Roman"/>
        <family val="1"/>
      </rPr>
      <t>J</t>
    </r>
    <r>
      <rPr>
        <sz val="14"/>
        <color indexed="8"/>
        <rFont val="標楷體"/>
        <family val="4"/>
        <charset val="136"/>
      </rPr>
      <t>及</t>
    </r>
    <r>
      <rPr>
        <sz val="14"/>
        <color indexed="8"/>
        <rFont val="Times New Roman"/>
        <family val="1"/>
      </rPr>
      <t>K</t>
    </r>
    <phoneticPr fontId="24" type="noConversion"/>
  </si>
  <si>
    <r>
      <t>農</t>
    </r>
    <r>
      <rPr>
        <b/>
        <u/>
        <sz val="24"/>
        <color indexed="8"/>
        <rFont val="Times New Roman"/>
        <family val="1"/>
      </rPr>
      <t xml:space="preserve"> </t>
    </r>
    <r>
      <rPr>
        <b/>
        <u/>
        <sz val="24"/>
        <color indexed="8"/>
        <rFont val="標楷體"/>
        <family val="4"/>
        <charset val="136"/>
      </rPr>
      <t>業</t>
    </r>
    <r>
      <rPr>
        <b/>
        <u/>
        <sz val="24"/>
        <color indexed="8"/>
        <rFont val="Times New Roman"/>
        <family val="1"/>
      </rPr>
      <t xml:space="preserve"> </t>
    </r>
    <r>
      <rPr>
        <b/>
        <u/>
        <sz val="24"/>
        <color indexed="8"/>
        <rFont val="標楷體"/>
        <family val="4"/>
        <charset val="136"/>
      </rPr>
      <t>特</t>
    </r>
    <r>
      <rPr>
        <b/>
        <u/>
        <sz val="24"/>
        <color indexed="8"/>
        <rFont val="Times New Roman"/>
        <family val="1"/>
      </rPr>
      <t xml:space="preserve"> </t>
    </r>
    <r>
      <rPr>
        <b/>
        <u/>
        <sz val="24"/>
        <color indexed="8"/>
        <rFont val="標楷體"/>
        <family val="4"/>
        <charset val="136"/>
      </rPr>
      <t>別</t>
    </r>
    <r>
      <rPr>
        <b/>
        <u/>
        <sz val="24"/>
        <color indexed="8"/>
        <rFont val="Times New Roman"/>
        <family val="1"/>
      </rPr>
      <t xml:space="preserve"> </t>
    </r>
    <r>
      <rPr>
        <b/>
        <u/>
        <sz val="24"/>
        <color indexed="8"/>
        <rFont val="標楷體"/>
        <family val="4"/>
        <charset val="136"/>
      </rPr>
      <t>收</t>
    </r>
    <r>
      <rPr>
        <b/>
        <u/>
        <sz val="24"/>
        <color indexed="8"/>
        <rFont val="Times New Roman"/>
        <family val="1"/>
      </rPr>
      <t xml:space="preserve"> </t>
    </r>
    <r>
      <rPr>
        <b/>
        <u/>
        <sz val="24"/>
        <color indexed="8"/>
        <rFont val="標楷體"/>
        <family val="4"/>
        <charset val="136"/>
      </rPr>
      <t>入</t>
    </r>
    <r>
      <rPr>
        <b/>
        <u/>
        <sz val="24"/>
        <color indexed="8"/>
        <rFont val="Times New Roman"/>
        <family val="1"/>
      </rPr>
      <t xml:space="preserve"> </t>
    </r>
    <r>
      <rPr>
        <b/>
        <u/>
        <sz val="24"/>
        <color indexed="8"/>
        <rFont val="標楷體"/>
        <family val="4"/>
        <charset val="136"/>
      </rPr>
      <t>基</t>
    </r>
    <r>
      <rPr>
        <u/>
        <sz val="24"/>
        <color indexed="8"/>
        <rFont val="Times New Roman"/>
        <family val="1"/>
      </rPr>
      <t xml:space="preserve"> </t>
    </r>
    <r>
      <rPr>
        <b/>
        <u/>
        <sz val="24"/>
        <color indexed="8"/>
        <rFont val="標楷體"/>
        <family val="4"/>
        <charset val="136"/>
      </rPr>
      <t>金</t>
    </r>
    <phoneticPr fontId="2" type="noConversion"/>
  </si>
  <si>
    <r>
      <t>數</t>
    </r>
    <r>
      <rPr>
        <sz val="14"/>
        <color indexed="8"/>
        <rFont val="Times New Roman"/>
        <family val="1"/>
      </rPr>
      <t xml:space="preserve">               </t>
    </r>
    <r>
      <rPr>
        <sz val="14"/>
        <color indexed="8"/>
        <rFont val="標楷體"/>
        <family val="4"/>
        <charset val="136"/>
      </rPr>
      <t>量</t>
    </r>
    <phoneticPr fontId="2" type="noConversion"/>
  </si>
  <si>
    <r>
      <t xml:space="preserve">金 </t>
    </r>
    <r>
      <rPr>
        <sz val="14"/>
        <color indexed="8"/>
        <rFont val="Times New Roman"/>
        <family val="1"/>
      </rPr>
      <t xml:space="preserve">              </t>
    </r>
    <r>
      <rPr>
        <sz val="14"/>
        <color indexed="8"/>
        <rFont val="標楷體"/>
        <family val="4"/>
        <charset val="136"/>
      </rPr>
      <t>額</t>
    </r>
    <phoneticPr fontId="2" type="noConversion"/>
  </si>
  <si>
    <t>3.穩定肥料及相關資材供需計畫</t>
    <phoneticPr fontId="2" type="noConversion"/>
  </si>
  <si>
    <t>4.產銷調節緊急處理計畫</t>
    <phoneticPr fontId="2" type="noConversion"/>
  </si>
  <si>
    <r>
      <t>二</t>
    </r>
    <r>
      <rPr>
        <b/>
        <sz val="12"/>
        <color indexed="8"/>
        <rFont val="Times New Roman"/>
        <family val="1"/>
      </rPr>
      <t>.</t>
    </r>
    <r>
      <rPr>
        <b/>
        <sz val="12"/>
        <color indexed="8"/>
        <rFont val="標楷體"/>
        <family val="4"/>
        <charset val="136"/>
      </rPr>
      <t>林務發展及造林基金</t>
    </r>
    <phoneticPr fontId="2" type="noConversion"/>
  </si>
  <si>
    <t xml:space="preserve">  農業天然災害救助計畫</t>
    <phoneticPr fontId="2" type="noConversion"/>
  </si>
  <si>
    <t xml:space="preserve">  </t>
    <phoneticPr fontId="2" type="noConversion"/>
  </si>
  <si>
    <t xml:space="preserve"> 處理農會漁會信用部計畫</t>
    <phoneticPr fontId="20" type="noConversion"/>
  </si>
  <si>
    <r>
      <t xml:space="preserve">     </t>
    </r>
    <r>
      <rPr>
        <sz val="12"/>
        <color indexed="10"/>
        <rFont val="標楷體"/>
        <family val="4"/>
        <charset val="136"/>
      </rPr>
      <t>收回金融業特別準備</t>
    </r>
    <phoneticPr fontId="20" type="noConversion"/>
  </si>
  <si>
    <r>
      <t xml:space="preserve">         </t>
    </r>
    <r>
      <rPr>
        <sz val="11"/>
        <color indexed="10"/>
        <rFont val="標楷體"/>
        <family val="4"/>
        <charset val="136"/>
      </rPr>
      <t>購建固定資產</t>
    </r>
    <r>
      <rPr>
        <sz val="11"/>
        <color indexed="10"/>
        <rFont val="Times New Roman"/>
        <family val="1"/>
      </rPr>
      <t xml:space="preserve"> </t>
    </r>
    <phoneticPr fontId="2" type="noConversion"/>
  </si>
  <si>
    <r>
      <t xml:space="preserve">         </t>
    </r>
    <r>
      <rPr>
        <sz val="11"/>
        <color indexed="10"/>
        <rFont val="標楷體"/>
        <family val="4"/>
        <charset val="136"/>
      </rPr>
      <t>其他</t>
    </r>
    <r>
      <rPr>
        <sz val="11"/>
        <color indexed="10"/>
        <rFont val="Times New Roman"/>
        <family val="1"/>
      </rPr>
      <t xml:space="preserve"> </t>
    </r>
    <phoneticPr fontId="2" type="noConversion"/>
  </si>
  <si>
    <t>223</t>
    <phoneticPr fontId="2" type="noConversion"/>
  </si>
  <si>
    <t>2231</t>
    <phoneticPr fontId="2" type="noConversion"/>
  </si>
  <si>
    <t>7.家禽流行性感冒防疫計畫</t>
    <phoneticPr fontId="2" type="noConversion"/>
  </si>
  <si>
    <t>10.處理農會漁會信用部計畫</t>
    <phoneticPr fontId="2" type="noConversion"/>
  </si>
  <si>
    <t>上月份「累計預算」值copy到「本表」</t>
    <phoneticPr fontId="2" type="noConversion"/>
  </si>
  <si>
    <t>上月份「累計實際」值copy到「本表」</t>
    <phoneticPr fontId="2" type="noConversion"/>
  </si>
  <si>
    <t xml:space="preserve">  2.負債準備</t>
    <phoneticPr fontId="2" type="noConversion"/>
  </si>
  <si>
    <r>
      <t xml:space="preserve">                                           ＊ 一月份登打資料要勾選「全部顯示」後再查詢,以免無法輸入。</t>
    </r>
    <r>
      <rPr>
        <sz val="12"/>
        <color indexed="23"/>
        <rFont val="新細明體"/>
        <family val="1"/>
        <charset val="136"/>
      </rPr>
      <t xml:space="preserve"> </t>
    </r>
    <phoneticPr fontId="2" type="noConversion"/>
  </si>
  <si>
    <r>
      <t xml:space="preserve">  表/當月份/查詢</t>
    </r>
    <r>
      <rPr>
        <sz val="12"/>
        <color indexed="10"/>
        <rFont val="新細明體"/>
        <family val="1"/>
        <charset val="136"/>
      </rPr>
      <t>(帶出預算數)</t>
    </r>
    <r>
      <rPr>
        <sz val="12"/>
        <rFont val="新細明體"/>
        <family val="1"/>
        <charset val="136"/>
      </rPr>
      <t>/再輸入資料                 注意：平衡表備抵科目</t>
    </r>
    <r>
      <rPr>
        <sz val="12"/>
        <color indexed="10"/>
        <rFont val="新細明體"/>
        <family val="1"/>
        <charset val="136"/>
      </rPr>
      <t>輸入正數(非以負數表達)，部分資料可先存檔</t>
    </r>
    <phoneticPr fontId="2" type="noConversion"/>
  </si>
  <si>
    <r>
      <t xml:space="preserve">         </t>
    </r>
    <r>
      <rPr>
        <sz val="11"/>
        <color indexed="8"/>
        <rFont val="標楷體"/>
        <family val="4"/>
        <charset val="136"/>
      </rPr>
      <t>購建固定資產</t>
    </r>
    <r>
      <rPr>
        <sz val="11"/>
        <color indexed="8"/>
        <rFont val="Times New Roman"/>
        <family val="1"/>
      </rPr>
      <t xml:space="preserve"> </t>
    </r>
    <phoneticPr fontId="2" type="noConversion"/>
  </si>
  <si>
    <r>
      <t xml:space="preserve">         </t>
    </r>
    <r>
      <rPr>
        <sz val="11"/>
        <color indexed="8"/>
        <rFont val="標楷體"/>
        <family val="4"/>
        <charset val="136"/>
      </rPr>
      <t>其他</t>
    </r>
    <r>
      <rPr>
        <sz val="11"/>
        <color indexed="8"/>
        <rFont val="Times New Roman"/>
        <family val="1"/>
      </rPr>
      <t xml:space="preserve"> </t>
    </r>
    <phoneticPr fontId="2" type="noConversion"/>
  </si>
  <si>
    <r>
      <t xml:space="preserve">  </t>
    </r>
    <r>
      <rPr>
        <sz val="11"/>
        <color indexed="8"/>
        <rFont val="標楷體"/>
        <family val="4"/>
        <charset val="136"/>
      </rPr>
      <t xml:space="preserve">農業貸款利息差額補貼
</t>
    </r>
    <r>
      <rPr>
        <sz val="11"/>
        <color indexed="8"/>
        <rFont val="Times New Roman"/>
        <family val="1"/>
      </rPr>
      <t xml:space="preserve">  </t>
    </r>
    <r>
      <rPr>
        <sz val="11"/>
        <color indexed="8"/>
        <rFont val="標楷體"/>
        <family val="4"/>
        <charset val="136"/>
      </rPr>
      <t>計畫</t>
    </r>
    <phoneticPr fontId="20" type="noConversion"/>
  </si>
  <si>
    <r>
      <t xml:space="preserve">  </t>
    </r>
    <r>
      <rPr>
        <sz val="11"/>
        <color indexed="8"/>
        <rFont val="標楷體"/>
        <family val="4"/>
        <charset val="136"/>
      </rPr>
      <t>糧政業務計畫</t>
    </r>
    <phoneticPr fontId="2" type="noConversion"/>
  </si>
  <si>
    <r>
      <t xml:space="preserve">  </t>
    </r>
    <r>
      <rPr>
        <sz val="11"/>
        <color indexed="8"/>
        <rFont val="標楷體"/>
        <family val="4"/>
        <charset val="136"/>
      </rPr>
      <t>穩定肥料及相關資材供需計畫</t>
    </r>
    <phoneticPr fontId="2" type="noConversion"/>
  </si>
  <si>
    <t xml:space="preserve"> 產銷調節緊急處理計畫</t>
    <phoneticPr fontId="20" type="noConversion"/>
  </si>
  <si>
    <t xml:space="preserve"> 豬隻死亡保險業務計畫</t>
    <phoneticPr fontId="2" type="noConversion"/>
  </si>
  <si>
    <r>
      <t xml:space="preserve">  </t>
    </r>
    <r>
      <rPr>
        <sz val="11"/>
        <color indexed="8"/>
        <rFont val="標楷體"/>
        <family val="4"/>
        <charset val="136"/>
      </rPr>
      <t>家禽流行性感冒防疫計畫</t>
    </r>
    <phoneticPr fontId="20" type="noConversion"/>
  </si>
  <si>
    <t xml:space="preserve"> 處理農會漁會信用部計畫</t>
    <phoneticPr fontId="20" type="noConversion"/>
  </si>
  <si>
    <t xml:space="preserve"> 獎勵輔導造林計畫</t>
    <phoneticPr fontId="20" type="noConversion"/>
  </si>
  <si>
    <r>
      <t xml:space="preserve">  </t>
    </r>
    <r>
      <rPr>
        <sz val="11"/>
        <color indexed="8"/>
        <rFont val="標楷體"/>
        <family val="4"/>
        <charset val="136"/>
      </rPr>
      <t>農業天然災害救助計畫</t>
    </r>
    <phoneticPr fontId="20" type="noConversion"/>
  </si>
  <si>
    <r>
      <t xml:space="preserve">  </t>
    </r>
    <r>
      <rPr>
        <sz val="11"/>
        <color indexed="8"/>
        <rFont val="標楷體"/>
        <family val="4"/>
        <charset val="136"/>
      </rPr>
      <t>漁業發展補助計畫</t>
    </r>
    <phoneticPr fontId="1" type="noConversion"/>
  </si>
  <si>
    <r>
      <t xml:space="preserve">  </t>
    </r>
    <r>
      <rPr>
        <sz val="11"/>
        <color indexed="8"/>
        <rFont val="標楷體"/>
        <family val="4"/>
        <charset val="136"/>
      </rPr>
      <t>漁業用油補貼計畫</t>
    </r>
    <phoneticPr fontId="1" type="noConversion"/>
  </si>
  <si>
    <t xml:space="preserve"> 加強水產品技術研發與
 改進計畫</t>
    <phoneticPr fontId="2" type="noConversion"/>
  </si>
  <si>
    <r>
      <t xml:space="preserve">  </t>
    </r>
    <r>
      <rPr>
        <sz val="11"/>
        <color indexed="8"/>
        <rFont val="標楷體"/>
        <family val="4"/>
        <charset val="136"/>
      </rPr>
      <t>進口損害救助及穩價計畫</t>
    </r>
    <phoneticPr fontId="20" type="noConversion"/>
  </si>
  <si>
    <t xml:space="preserve"> 農村再生規劃及人力培育計畫</t>
    <phoneticPr fontId="2" type="noConversion"/>
  </si>
  <si>
    <r>
      <t xml:space="preserve">    </t>
    </r>
    <r>
      <rPr>
        <sz val="12"/>
        <color indexed="8"/>
        <rFont val="標楷體"/>
        <family val="4"/>
        <charset val="136"/>
      </rPr>
      <t>農發基金</t>
    </r>
    <phoneticPr fontId="2" type="noConversion"/>
  </si>
  <si>
    <t xml:space="preserve">    房屋及建築</t>
    <phoneticPr fontId="2" type="noConversion"/>
  </si>
  <si>
    <t xml:space="preserve">    土地</t>
    <phoneticPr fontId="2" type="noConversion"/>
  </si>
  <si>
    <t xml:space="preserve">    土地改良物</t>
    <phoneticPr fontId="2" type="noConversion"/>
  </si>
  <si>
    <r>
      <t xml:space="preserve">    </t>
    </r>
    <r>
      <rPr>
        <sz val="12"/>
        <color indexed="8"/>
        <rFont val="標楷體"/>
        <family val="4"/>
        <charset val="136"/>
      </rPr>
      <t xml:space="preserve">  機械及設備</t>
    </r>
    <phoneticPr fontId="2" type="noConversion"/>
  </si>
  <si>
    <r>
      <t xml:space="preserve">    </t>
    </r>
    <r>
      <rPr>
        <sz val="12"/>
        <color indexed="8"/>
        <rFont val="標楷體"/>
        <family val="4"/>
        <charset val="136"/>
      </rPr>
      <t xml:space="preserve">  交通及運輸設備</t>
    </r>
    <phoneticPr fontId="2" type="noConversion"/>
  </si>
  <si>
    <r>
      <t xml:space="preserve">    </t>
    </r>
    <r>
      <rPr>
        <sz val="12"/>
        <color indexed="8"/>
        <rFont val="標楷體"/>
        <family val="4"/>
        <charset val="136"/>
      </rPr>
      <t xml:space="preserve">  什項設備</t>
    </r>
    <phoneticPr fontId="2" type="noConversion"/>
  </si>
  <si>
    <r>
      <t xml:space="preserve">        </t>
    </r>
    <r>
      <rPr>
        <sz val="12"/>
        <color indexed="8"/>
        <rFont val="標楷體"/>
        <family val="4"/>
        <charset val="136"/>
      </rPr>
      <t>無形資產</t>
    </r>
    <phoneticPr fontId="23" type="noConversion"/>
  </si>
  <si>
    <r>
      <t xml:space="preserve"> </t>
    </r>
    <r>
      <rPr>
        <b/>
        <sz val="12"/>
        <color indexed="8"/>
        <rFont val="標楷體"/>
        <family val="4"/>
        <charset val="136"/>
      </rPr>
      <t>其他小計</t>
    </r>
    <phoneticPr fontId="2" type="noConversion"/>
  </si>
  <si>
    <r>
      <t xml:space="preserve"> </t>
    </r>
    <r>
      <rPr>
        <b/>
        <sz val="12"/>
        <color indexed="8"/>
        <rFont val="標楷體"/>
        <family val="4"/>
        <charset val="136"/>
      </rPr>
      <t>合</t>
    </r>
    <r>
      <rPr>
        <b/>
        <sz val="12"/>
        <color indexed="8"/>
        <rFont val="Times New Roman"/>
        <family val="1"/>
      </rPr>
      <t xml:space="preserve">                    </t>
    </r>
    <r>
      <rPr>
        <b/>
        <sz val="12"/>
        <color indexed="8"/>
        <rFont val="標楷體"/>
        <family val="4"/>
        <charset val="136"/>
      </rPr>
      <t>計</t>
    </r>
    <phoneticPr fontId="20" type="noConversion"/>
  </si>
  <si>
    <t>期末基金餘額</t>
    <phoneticPr fontId="2" type="noConversion"/>
  </si>
  <si>
    <r>
      <t>將</t>
    </r>
    <r>
      <rPr>
        <sz val="11"/>
        <color indexed="8"/>
        <rFont val="Times New Roman"/>
        <family val="1"/>
      </rPr>
      <t>k</t>
    </r>
    <r>
      <rPr>
        <sz val="11"/>
        <color indexed="8"/>
        <rFont val="標楷體"/>
        <family val="4"/>
        <charset val="136"/>
      </rPr>
      <t>及</t>
    </r>
    <r>
      <rPr>
        <sz val="11"/>
        <color indexed="8"/>
        <rFont val="Times New Roman"/>
        <family val="1"/>
      </rPr>
      <t>L</t>
    </r>
    <r>
      <rPr>
        <sz val="11"/>
        <color indexed="8"/>
        <rFont val="標楷體"/>
        <family val="4"/>
        <charset val="136"/>
      </rPr>
      <t>值複製至</t>
    </r>
    <r>
      <rPr>
        <sz val="11"/>
        <color indexed="8"/>
        <rFont val="Times New Roman"/>
        <family val="1"/>
      </rPr>
      <t>O</t>
    </r>
    <r>
      <rPr>
        <sz val="11"/>
        <color indexed="8"/>
        <rFont val="標楷體"/>
        <family val="4"/>
        <charset val="136"/>
      </rPr>
      <t>及</t>
    </r>
    <r>
      <rPr>
        <sz val="11"/>
        <color indexed="8"/>
        <rFont val="Times New Roman"/>
        <family val="1"/>
      </rPr>
      <t>P.</t>
    </r>
    <phoneticPr fontId="24" type="noConversion"/>
  </si>
  <si>
    <r>
      <t>農</t>
    </r>
    <r>
      <rPr>
        <b/>
        <u/>
        <sz val="16"/>
        <color indexed="8"/>
        <rFont val="Times New Roman"/>
        <family val="1"/>
      </rPr>
      <t xml:space="preserve"> </t>
    </r>
    <r>
      <rPr>
        <b/>
        <u/>
        <sz val="16"/>
        <color indexed="8"/>
        <rFont val="標楷體"/>
        <family val="4"/>
        <charset val="136"/>
      </rPr>
      <t>業</t>
    </r>
    <r>
      <rPr>
        <b/>
        <u/>
        <sz val="16"/>
        <color indexed="8"/>
        <rFont val="Times New Roman"/>
        <family val="1"/>
      </rPr>
      <t xml:space="preserve"> </t>
    </r>
    <r>
      <rPr>
        <b/>
        <u/>
        <sz val="16"/>
        <color indexed="8"/>
        <rFont val="標楷體"/>
        <family val="4"/>
        <charset val="136"/>
      </rPr>
      <t>特</t>
    </r>
    <r>
      <rPr>
        <b/>
        <u/>
        <sz val="16"/>
        <color indexed="8"/>
        <rFont val="Times New Roman"/>
        <family val="1"/>
      </rPr>
      <t xml:space="preserve"> </t>
    </r>
    <r>
      <rPr>
        <b/>
        <u/>
        <sz val="16"/>
        <color indexed="8"/>
        <rFont val="標楷體"/>
        <family val="4"/>
        <charset val="136"/>
      </rPr>
      <t>別</t>
    </r>
    <r>
      <rPr>
        <b/>
        <u/>
        <sz val="16"/>
        <color indexed="8"/>
        <rFont val="Times New Roman"/>
        <family val="1"/>
      </rPr>
      <t xml:space="preserve"> </t>
    </r>
    <r>
      <rPr>
        <b/>
        <u/>
        <sz val="16"/>
        <color indexed="8"/>
        <rFont val="標楷體"/>
        <family val="4"/>
        <charset val="136"/>
      </rPr>
      <t>收</t>
    </r>
    <r>
      <rPr>
        <b/>
        <u/>
        <sz val="16"/>
        <color indexed="8"/>
        <rFont val="Times New Roman"/>
        <family val="1"/>
      </rPr>
      <t xml:space="preserve"> </t>
    </r>
    <r>
      <rPr>
        <b/>
        <u/>
        <sz val="16"/>
        <color indexed="8"/>
        <rFont val="標楷體"/>
        <family val="4"/>
        <charset val="136"/>
      </rPr>
      <t>入</t>
    </r>
    <r>
      <rPr>
        <b/>
        <u/>
        <sz val="16"/>
        <color indexed="8"/>
        <rFont val="Times New Roman"/>
        <family val="1"/>
      </rPr>
      <t xml:space="preserve"> </t>
    </r>
    <r>
      <rPr>
        <b/>
        <u/>
        <sz val="16"/>
        <color indexed="8"/>
        <rFont val="標楷體"/>
        <family val="4"/>
        <charset val="136"/>
      </rPr>
      <t>基</t>
    </r>
    <r>
      <rPr>
        <u/>
        <sz val="16"/>
        <color indexed="8"/>
        <rFont val="Times New Roman"/>
        <family val="1"/>
      </rPr>
      <t xml:space="preserve"> </t>
    </r>
    <r>
      <rPr>
        <b/>
        <u/>
        <sz val="16"/>
        <color indexed="8"/>
        <rFont val="標楷體"/>
        <family val="4"/>
        <charset val="136"/>
      </rPr>
      <t>金</t>
    </r>
    <phoneticPr fontId="2" type="noConversion"/>
  </si>
  <si>
    <t>基金來源、用途及餘絀表</t>
    <phoneticPr fontId="2" type="noConversion"/>
  </si>
  <si>
    <r>
      <t>項</t>
    </r>
    <r>
      <rPr>
        <sz val="12"/>
        <color indexed="8"/>
        <rFont val="Times New Roman"/>
        <family val="1"/>
      </rPr>
      <t xml:space="preserve">                        </t>
    </r>
    <r>
      <rPr>
        <sz val="12"/>
        <color indexed="8"/>
        <rFont val="標楷體"/>
        <family val="4"/>
        <charset val="136"/>
      </rPr>
      <t>目</t>
    </r>
    <phoneticPr fontId="2" type="noConversion"/>
  </si>
  <si>
    <r>
      <t>本</t>
    </r>
    <r>
      <rPr>
        <sz val="12"/>
        <color indexed="8"/>
        <rFont val="Times New Roman"/>
        <family val="1"/>
      </rPr>
      <t xml:space="preserve">                </t>
    </r>
    <r>
      <rPr>
        <sz val="12"/>
        <color indexed="8"/>
        <rFont val="標楷體"/>
        <family val="4"/>
        <charset val="136"/>
      </rPr>
      <t>月</t>
    </r>
    <r>
      <rPr>
        <sz val="12"/>
        <color indexed="8"/>
        <rFont val="Times New Roman"/>
        <family val="1"/>
      </rPr>
      <t xml:space="preserve">                 </t>
    </r>
    <r>
      <rPr>
        <sz val="12"/>
        <color indexed="8"/>
        <rFont val="標楷體"/>
        <family val="4"/>
        <charset val="136"/>
      </rPr>
      <t>份</t>
    </r>
    <phoneticPr fontId="2" type="noConversion"/>
  </si>
  <si>
    <r>
      <t>本</t>
    </r>
    <r>
      <rPr>
        <sz val="12"/>
        <color indexed="8"/>
        <rFont val="Times New Roman"/>
        <family val="1"/>
      </rPr>
      <t xml:space="preserve"> </t>
    </r>
    <r>
      <rPr>
        <sz val="12"/>
        <color indexed="8"/>
        <rFont val="標楷體"/>
        <family val="4"/>
        <charset val="136"/>
      </rPr>
      <t>年</t>
    </r>
    <r>
      <rPr>
        <sz val="12"/>
        <color indexed="8"/>
        <rFont val="Times New Roman"/>
        <family val="1"/>
      </rPr>
      <t xml:space="preserve"> </t>
    </r>
    <r>
      <rPr>
        <sz val="12"/>
        <color indexed="8"/>
        <rFont val="標楷體"/>
        <family val="4"/>
        <charset val="136"/>
      </rPr>
      <t>度</t>
    </r>
    <r>
      <rPr>
        <sz val="12"/>
        <color indexed="8"/>
        <rFont val="Times New Roman"/>
        <family val="1"/>
      </rPr>
      <t xml:space="preserve"> </t>
    </r>
    <r>
      <rPr>
        <sz val="12"/>
        <color indexed="8"/>
        <rFont val="標楷體"/>
        <family val="4"/>
        <charset val="136"/>
      </rPr>
      <t>截</t>
    </r>
    <r>
      <rPr>
        <sz val="12"/>
        <color indexed="8"/>
        <rFont val="Times New Roman"/>
        <family val="1"/>
      </rPr>
      <t xml:space="preserve"> </t>
    </r>
    <r>
      <rPr>
        <sz val="12"/>
        <color indexed="8"/>
        <rFont val="標楷體"/>
        <family val="4"/>
        <charset val="136"/>
      </rPr>
      <t>至</t>
    </r>
    <r>
      <rPr>
        <sz val="12"/>
        <color indexed="8"/>
        <rFont val="Times New Roman"/>
        <family val="1"/>
      </rPr>
      <t xml:space="preserve"> </t>
    </r>
    <r>
      <rPr>
        <sz val="12"/>
        <color indexed="8"/>
        <rFont val="標楷體"/>
        <family val="4"/>
        <charset val="136"/>
      </rPr>
      <t>本</t>
    </r>
    <r>
      <rPr>
        <sz val="12"/>
        <color indexed="8"/>
        <rFont val="Times New Roman"/>
        <family val="1"/>
      </rPr>
      <t xml:space="preserve"> </t>
    </r>
    <r>
      <rPr>
        <sz val="12"/>
        <color indexed="8"/>
        <rFont val="標楷體"/>
        <family val="4"/>
        <charset val="136"/>
      </rPr>
      <t>月</t>
    </r>
    <r>
      <rPr>
        <sz val="12"/>
        <color indexed="8"/>
        <rFont val="Times New Roman"/>
        <family val="1"/>
      </rPr>
      <t xml:space="preserve"> </t>
    </r>
    <r>
      <rPr>
        <sz val="12"/>
        <color indexed="8"/>
        <rFont val="標楷體"/>
        <family val="4"/>
        <charset val="136"/>
      </rPr>
      <t>份</t>
    </r>
    <r>
      <rPr>
        <sz val="12"/>
        <color indexed="8"/>
        <rFont val="Times New Roman"/>
        <family val="1"/>
      </rPr>
      <t xml:space="preserve"> </t>
    </r>
    <r>
      <rPr>
        <sz val="12"/>
        <color indexed="8"/>
        <rFont val="標楷體"/>
        <family val="4"/>
        <charset val="136"/>
      </rPr>
      <t>累</t>
    </r>
    <r>
      <rPr>
        <sz val="12"/>
        <color indexed="8"/>
        <rFont val="Times New Roman"/>
        <family val="1"/>
      </rPr>
      <t xml:space="preserve"> </t>
    </r>
    <r>
      <rPr>
        <sz val="12"/>
        <color indexed="8"/>
        <rFont val="標楷體"/>
        <family val="4"/>
        <charset val="136"/>
      </rPr>
      <t>計</t>
    </r>
    <r>
      <rPr>
        <sz val="12"/>
        <color indexed="8"/>
        <rFont val="Times New Roman"/>
        <family val="1"/>
      </rPr>
      <t xml:space="preserve"> </t>
    </r>
    <r>
      <rPr>
        <sz val="12"/>
        <color indexed="8"/>
        <rFont val="標楷體"/>
        <family val="4"/>
        <charset val="136"/>
      </rPr>
      <t>數</t>
    </r>
    <phoneticPr fontId="2" type="noConversion"/>
  </si>
  <si>
    <t>本 年 度 截 至 上 月 累 計 數</t>
    <phoneticPr fontId="2" type="noConversion"/>
  </si>
  <si>
    <t>比較增減（－）</t>
    <phoneticPr fontId="2" type="noConversion"/>
  </si>
  <si>
    <t xml:space="preserve"> 預算數</t>
    <phoneticPr fontId="2" type="noConversion"/>
  </si>
  <si>
    <t xml:space="preserve"> 金   額 </t>
    <phoneticPr fontId="2" type="noConversion"/>
  </si>
  <si>
    <t>%</t>
    <phoneticPr fontId="2" type="noConversion"/>
  </si>
  <si>
    <t xml:space="preserve"> 金  額 </t>
    <phoneticPr fontId="2" type="noConversion"/>
  </si>
  <si>
    <r>
      <t xml:space="preserve"> </t>
    </r>
    <r>
      <rPr>
        <b/>
        <sz val="12"/>
        <color indexed="8"/>
        <rFont val="標楷體"/>
        <family val="4"/>
        <charset val="136"/>
      </rPr>
      <t>徵收及依法分配收入</t>
    </r>
    <phoneticPr fontId="20" type="noConversion"/>
  </si>
  <si>
    <r>
      <t xml:space="preserve">     </t>
    </r>
    <r>
      <rPr>
        <sz val="12"/>
        <color indexed="8"/>
        <rFont val="標楷體"/>
        <family val="4"/>
        <charset val="136"/>
      </rPr>
      <t>違規罰款收入</t>
    </r>
    <phoneticPr fontId="20" type="noConversion"/>
  </si>
  <si>
    <r>
      <t xml:space="preserve">     </t>
    </r>
    <r>
      <rPr>
        <sz val="12"/>
        <color indexed="8"/>
        <rFont val="標楷體"/>
        <family val="4"/>
        <charset val="136"/>
      </rPr>
      <t>健康福利捐分配收入</t>
    </r>
    <phoneticPr fontId="20" type="noConversion"/>
  </si>
  <si>
    <r>
      <t xml:space="preserve"> </t>
    </r>
    <r>
      <rPr>
        <b/>
        <sz val="12"/>
        <color indexed="8"/>
        <rFont val="標楷體"/>
        <family val="4"/>
        <charset val="136"/>
      </rPr>
      <t>勞務收入</t>
    </r>
    <phoneticPr fontId="21" type="noConversion"/>
  </si>
  <si>
    <r>
      <t xml:space="preserve">     </t>
    </r>
    <r>
      <rPr>
        <sz val="12"/>
        <color indexed="8"/>
        <rFont val="標楷體"/>
        <family val="4"/>
        <charset val="136"/>
      </rPr>
      <t>服務收入</t>
    </r>
    <phoneticPr fontId="21" type="noConversion"/>
  </si>
  <si>
    <r>
      <t xml:space="preserve">     </t>
    </r>
    <r>
      <rPr>
        <sz val="12"/>
        <color indexed="8"/>
        <rFont val="標楷體"/>
        <family val="4"/>
        <charset val="136"/>
      </rPr>
      <t>其他勞務收入</t>
    </r>
    <phoneticPr fontId="21" type="noConversion"/>
  </si>
  <si>
    <r>
      <t xml:space="preserve"> </t>
    </r>
    <r>
      <rPr>
        <b/>
        <sz val="12"/>
        <color indexed="8"/>
        <rFont val="標楷體"/>
        <family val="4"/>
        <charset val="136"/>
      </rPr>
      <t>農政收入</t>
    </r>
    <phoneticPr fontId="20" type="noConversion"/>
  </si>
  <si>
    <r>
      <t xml:space="preserve">     </t>
    </r>
    <r>
      <rPr>
        <sz val="12"/>
        <color indexed="8"/>
        <rFont val="標楷體"/>
        <family val="4"/>
        <charset val="136"/>
      </rPr>
      <t>農林漁牧收入</t>
    </r>
    <phoneticPr fontId="20" type="noConversion"/>
  </si>
  <si>
    <r>
      <t xml:space="preserve"> </t>
    </r>
    <r>
      <rPr>
        <b/>
        <sz val="12"/>
        <color indexed="8"/>
        <rFont val="標楷體"/>
        <family val="4"/>
        <charset val="136"/>
      </rPr>
      <t>財產收入</t>
    </r>
    <phoneticPr fontId="20" type="noConversion"/>
  </si>
  <si>
    <r>
      <t xml:space="preserve">     </t>
    </r>
    <r>
      <rPr>
        <sz val="12"/>
        <color indexed="8"/>
        <rFont val="標楷體"/>
        <family val="4"/>
        <charset val="136"/>
      </rPr>
      <t>財產處分收入</t>
    </r>
    <phoneticPr fontId="20" type="noConversion"/>
  </si>
  <si>
    <r>
      <t xml:space="preserve">     </t>
    </r>
    <r>
      <rPr>
        <sz val="12"/>
        <color indexed="8"/>
        <rFont val="標楷體"/>
        <family val="4"/>
        <charset val="136"/>
      </rPr>
      <t>租金收入</t>
    </r>
    <phoneticPr fontId="20" type="noConversion"/>
  </si>
  <si>
    <r>
      <t xml:space="preserve">     </t>
    </r>
    <r>
      <rPr>
        <sz val="12"/>
        <color indexed="8"/>
        <rFont val="標楷體"/>
        <family val="4"/>
        <charset val="136"/>
      </rPr>
      <t>權利金收入</t>
    </r>
    <phoneticPr fontId="20" type="noConversion"/>
  </si>
  <si>
    <r>
      <t xml:space="preserve">     </t>
    </r>
    <r>
      <rPr>
        <sz val="12"/>
        <color indexed="8"/>
        <rFont val="標楷體"/>
        <family val="4"/>
        <charset val="136"/>
      </rPr>
      <t>利息收入</t>
    </r>
    <phoneticPr fontId="20" type="noConversion"/>
  </si>
  <si>
    <r>
      <t xml:space="preserve"> </t>
    </r>
    <r>
      <rPr>
        <b/>
        <sz val="12"/>
        <color indexed="8"/>
        <rFont val="標楷體"/>
        <family val="4"/>
        <charset val="136"/>
      </rPr>
      <t>政府撥入收入</t>
    </r>
    <phoneticPr fontId="20" type="noConversion"/>
  </si>
  <si>
    <r>
      <t xml:space="preserve">     </t>
    </r>
    <r>
      <rPr>
        <sz val="12"/>
        <color indexed="8"/>
        <rFont val="標楷體"/>
        <family val="4"/>
        <charset val="136"/>
      </rPr>
      <t>國庫撥款收入</t>
    </r>
    <phoneticPr fontId="20" type="noConversion"/>
  </si>
  <si>
    <r>
      <t xml:space="preserve"> </t>
    </r>
    <r>
      <rPr>
        <b/>
        <sz val="12"/>
        <color indexed="8"/>
        <rFont val="標楷體"/>
        <family val="4"/>
        <charset val="136"/>
      </rPr>
      <t>其他收入</t>
    </r>
    <phoneticPr fontId="20" type="noConversion"/>
  </si>
  <si>
    <r>
      <t xml:space="preserve">     </t>
    </r>
    <r>
      <rPr>
        <sz val="12"/>
        <color indexed="8"/>
        <rFont val="標楷體"/>
        <family val="4"/>
        <charset val="136"/>
      </rPr>
      <t>雜項收入</t>
    </r>
    <phoneticPr fontId="20" type="noConversion"/>
  </si>
  <si>
    <r>
      <t xml:space="preserve">     </t>
    </r>
    <r>
      <rPr>
        <sz val="12"/>
        <color indexed="8"/>
        <rFont val="標楷體"/>
        <family val="4"/>
        <charset val="136"/>
      </rPr>
      <t>收回金融業特別準備</t>
    </r>
    <phoneticPr fontId="20" type="noConversion"/>
  </si>
  <si>
    <r>
      <t xml:space="preserve">  </t>
    </r>
    <r>
      <rPr>
        <sz val="11"/>
        <color indexed="8"/>
        <rFont val="標楷體"/>
        <family val="4"/>
        <charset val="136"/>
      </rPr>
      <t xml:space="preserve">農業研究、實驗、技術
</t>
    </r>
    <r>
      <rPr>
        <sz val="11"/>
        <color indexed="8"/>
        <rFont val="Times New Roman"/>
        <family val="1"/>
      </rPr>
      <t xml:space="preserve">  </t>
    </r>
    <r>
      <rPr>
        <sz val="11"/>
        <color indexed="8"/>
        <rFont val="標楷體"/>
        <family val="4"/>
        <charset val="136"/>
      </rPr>
      <t>改進計畫</t>
    </r>
    <phoneticPr fontId="2" type="noConversion"/>
  </si>
  <si>
    <r>
      <t xml:space="preserve">  </t>
    </r>
    <r>
      <rPr>
        <sz val="11"/>
        <color indexed="8"/>
        <rFont val="標楷體"/>
        <family val="4"/>
        <charset val="136"/>
      </rPr>
      <t xml:space="preserve">農漁民子女就學獎助學金
</t>
    </r>
    <r>
      <rPr>
        <sz val="11"/>
        <color indexed="8"/>
        <rFont val="Times New Roman"/>
        <family val="1"/>
      </rPr>
      <t xml:space="preserve">  </t>
    </r>
    <r>
      <rPr>
        <sz val="11"/>
        <color indexed="8"/>
        <rFont val="標楷體"/>
        <family val="4"/>
        <charset val="136"/>
      </rPr>
      <t>計畫</t>
    </r>
    <phoneticPr fontId="20" type="noConversion"/>
  </si>
  <si>
    <t xml:space="preserve"> 全民造林計畫</t>
    <phoneticPr fontId="20" type="noConversion"/>
  </si>
  <si>
    <r>
      <t xml:space="preserve">  </t>
    </r>
    <r>
      <rPr>
        <sz val="11"/>
        <color indexed="8"/>
        <rFont val="標楷體"/>
        <family val="4"/>
        <charset val="136"/>
      </rPr>
      <t>一般行政管理計畫</t>
    </r>
    <phoneticPr fontId="20" type="noConversion"/>
  </si>
  <si>
    <r>
      <t xml:space="preserve"> </t>
    </r>
    <r>
      <rPr>
        <b/>
        <sz val="12"/>
        <color indexed="8"/>
        <rFont val="標楷體"/>
        <family val="4"/>
        <charset val="136"/>
      </rPr>
      <t>建購固定資產小計</t>
    </r>
    <phoneticPr fontId="2" type="noConversion"/>
  </si>
  <si>
    <t>核對</t>
    <phoneticPr fontId="2" type="noConversion"/>
  </si>
  <si>
    <t>購建固定資產-農發</t>
    <phoneticPr fontId="2" type="noConversion"/>
  </si>
  <si>
    <t>林務</t>
    <phoneticPr fontId="2" type="noConversion"/>
  </si>
  <si>
    <t>再生</t>
    <phoneticPr fontId="2" type="noConversion"/>
  </si>
  <si>
    <t>購建合計</t>
    <phoneticPr fontId="2" type="noConversion"/>
  </si>
  <si>
    <t>本       年       度</t>
    <phoneticPr fontId="2" type="noConversion"/>
  </si>
  <si>
    <t>執        行        情        形</t>
    <phoneticPr fontId="2" type="noConversion"/>
  </si>
  <si>
    <t>結餘款</t>
    <phoneticPr fontId="2" type="noConversion"/>
  </si>
  <si>
    <t xml:space="preserve">  實  際  執  行  數</t>
    <phoneticPr fontId="2" type="noConversion"/>
  </si>
  <si>
    <t>差 異 或 落 後
 原 因</t>
    <phoneticPr fontId="2" type="noConversion"/>
  </si>
  <si>
    <r>
      <t>以</t>
    </r>
    <r>
      <rPr>
        <sz val="14"/>
        <color indexed="8"/>
        <rFont val="Times New Roman"/>
        <family val="1"/>
      </rPr>
      <t xml:space="preserve">  </t>
    </r>
    <r>
      <rPr>
        <sz val="14"/>
        <color indexed="8"/>
        <rFont val="標楷體"/>
        <family val="4"/>
        <charset val="136"/>
      </rPr>
      <t>前</t>
    </r>
    <phoneticPr fontId="2" type="noConversion"/>
  </si>
  <si>
    <t>調整數</t>
    <phoneticPr fontId="2" type="noConversion"/>
  </si>
  <si>
    <t>應付未付數</t>
    <phoneticPr fontId="2" type="noConversion"/>
  </si>
  <si>
    <r>
      <t>年</t>
    </r>
    <r>
      <rPr>
        <sz val="14"/>
        <color indexed="8"/>
        <rFont val="Times New Roman"/>
        <family val="1"/>
      </rPr>
      <t xml:space="preserve">  </t>
    </r>
    <r>
      <rPr>
        <sz val="14"/>
        <color indexed="8"/>
        <rFont val="標楷體"/>
        <family val="4"/>
        <charset val="136"/>
      </rPr>
      <t>度</t>
    </r>
    <phoneticPr fontId="2" type="noConversion"/>
  </si>
  <si>
    <r>
      <t>法</t>
    </r>
    <r>
      <rPr>
        <sz val="14"/>
        <color indexed="8"/>
        <rFont val="Times New Roman"/>
        <family val="1"/>
      </rPr>
      <t xml:space="preserve">      </t>
    </r>
    <r>
      <rPr>
        <sz val="14"/>
        <color indexed="8"/>
        <rFont val="標楷體"/>
        <family val="4"/>
        <charset val="136"/>
      </rPr>
      <t>定</t>
    </r>
    <phoneticPr fontId="2" type="noConversion"/>
  </si>
  <si>
    <t>實支數</t>
    <phoneticPr fontId="2" type="noConversion"/>
  </si>
  <si>
    <t>合  計</t>
    <phoneticPr fontId="2" type="noConversion"/>
  </si>
  <si>
    <t>保留數</t>
    <phoneticPr fontId="2" type="noConversion"/>
  </si>
  <si>
    <t>(3)/(2)</t>
    <phoneticPr fontId="2" type="noConversion"/>
  </si>
  <si>
    <r>
      <t xml:space="preserve">         </t>
    </r>
    <r>
      <rPr>
        <sz val="11"/>
        <color indexed="8"/>
        <rFont val="標楷體"/>
        <family val="4"/>
        <charset val="136"/>
      </rPr>
      <t>購建固定資產</t>
    </r>
    <r>
      <rPr>
        <sz val="11"/>
        <color indexed="8"/>
        <rFont val="Times New Roman"/>
        <family val="1"/>
      </rPr>
      <t xml:space="preserve"> </t>
    </r>
    <phoneticPr fontId="2" type="noConversion"/>
  </si>
  <si>
    <r>
      <t xml:space="preserve">         </t>
    </r>
    <r>
      <rPr>
        <sz val="11"/>
        <color indexed="8"/>
        <rFont val="標楷體"/>
        <family val="4"/>
        <charset val="136"/>
      </rPr>
      <t>其他</t>
    </r>
    <r>
      <rPr>
        <sz val="11"/>
        <color indexed="8"/>
        <rFont val="Times New Roman"/>
        <family val="1"/>
      </rPr>
      <t xml:space="preserve"> </t>
    </r>
    <phoneticPr fontId="2" type="noConversion"/>
  </si>
  <si>
    <r>
      <t xml:space="preserve">  </t>
    </r>
    <r>
      <rPr>
        <sz val="11"/>
        <color indexed="8"/>
        <rFont val="標楷體"/>
        <family val="4"/>
        <charset val="136"/>
      </rPr>
      <t xml:space="preserve">農業貸款利息差額補貼
</t>
    </r>
    <r>
      <rPr>
        <sz val="11"/>
        <color indexed="8"/>
        <rFont val="Times New Roman"/>
        <family val="1"/>
      </rPr>
      <t xml:space="preserve">  </t>
    </r>
    <r>
      <rPr>
        <sz val="11"/>
        <color indexed="8"/>
        <rFont val="標楷體"/>
        <family val="4"/>
        <charset val="136"/>
      </rPr>
      <t>計畫</t>
    </r>
    <phoneticPr fontId="20" type="noConversion"/>
  </si>
  <si>
    <r>
      <t xml:space="preserve">  </t>
    </r>
    <r>
      <rPr>
        <sz val="11"/>
        <color indexed="8"/>
        <rFont val="標楷體"/>
        <family val="4"/>
        <charset val="136"/>
      </rPr>
      <t>糧政業務計畫</t>
    </r>
    <phoneticPr fontId="2" type="noConversion"/>
  </si>
  <si>
    <r>
      <t xml:space="preserve">  </t>
    </r>
    <r>
      <rPr>
        <sz val="11"/>
        <color indexed="8"/>
        <rFont val="標楷體"/>
        <family val="4"/>
        <charset val="136"/>
      </rPr>
      <t>穩定肥料及相關資材供需計畫</t>
    </r>
    <phoneticPr fontId="2" type="noConversion"/>
  </si>
  <si>
    <t xml:space="preserve"> 產銷調節緊急處理計畫</t>
    <phoneticPr fontId="20" type="noConversion"/>
  </si>
  <si>
    <r>
      <t xml:space="preserve">  </t>
    </r>
    <r>
      <rPr>
        <sz val="11"/>
        <color indexed="8"/>
        <rFont val="標楷體"/>
        <family val="4"/>
        <charset val="136"/>
      </rPr>
      <t xml:space="preserve">農漁民子女就學獎助學
</t>
    </r>
    <r>
      <rPr>
        <sz val="11"/>
        <color indexed="8"/>
        <rFont val="Times New Roman"/>
        <family val="1"/>
      </rPr>
      <t xml:space="preserve">  </t>
    </r>
    <r>
      <rPr>
        <sz val="11"/>
        <color indexed="8"/>
        <rFont val="標楷體"/>
        <family val="4"/>
        <charset val="136"/>
      </rPr>
      <t>金補助計畫</t>
    </r>
    <phoneticPr fontId="20" type="noConversion"/>
  </si>
  <si>
    <t xml:space="preserve"> 豬隻死亡保險業務計畫</t>
    <phoneticPr fontId="2" type="noConversion"/>
  </si>
  <si>
    <r>
      <t xml:space="preserve">  </t>
    </r>
    <r>
      <rPr>
        <sz val="11"/>
        <color indexed="8"/>
        <rFont val="標楷體"/>
        <family val="4"/>
        <charset val="136"/>
      </rPr>
      <t>家禽流行性感冒防疫計畫</t>
    </r>
    <phoneticPr fontId="20" type="noConversion"/>
  </si>
  <si>
    <t xml:space="preserve"> 處理農會漁會信用部計畫</t>
    <phoneticPr fontId="20" type="noConversion"/>
  </si>
  <si>
    <t xml:space="preserve"> 全民造林計畫</t>
    <phoneticPr fontId="2" type="noConversion"/>
  </si>
  <si>
    <r>
      <t xml:space="preserve">  </t>
    </r>
    <r>
      <rPr>
        <sz val="11"/>
        <color indexed="8"/>
        <rFont val="標楷體"/>
        <family val="4"/>
        <charset val="136"/>
      </rPr>
      <t xml:space="preserve">森林遊樂及森林鐵路經
</t>
    </r>
    <r>
      <rPr>
        <sz val="11"/>
        <color indexed="8"/>
        <rFont val="Times New Roman"/>
        <family val="1"/>
      </rPr>
      <t xml:space="preserve">  </t>
    </r>
    <r>
      <rPr>
        <sz val="11"/>
        <color indexed="8"/>
        <rFont val="標楷體"/>
        <family val="4"/>
        <charset val="136"/>
      </rPr>
      <t>營管理計畫</t>
    </r>
    <phoneticPr fontId="20" type="noConversion"/>
  </si>
  <si>
    <t xml:space="preserve"> 獎勵輔導造林計畫</t>
    <phoneticPr fontId="20" type="noConversion"/>
  </si>
  <si>
    <r>
      <t xml:space="preserve">  </t>
    </r>
    <r>
      <rPr>
        <sz val="11"/>
        <color indexed="8"/>
        <rFont val="標楷體"/>
        <family val="4"/>
        <charset val="136"/>
      </rPr>
      <t>農業天然災害救助計畫</t>
    </r>
    <phoneticPr fontId="20" type="noConversion"/>
  </si>
  <si>
    <r>
      <t xml:space="preserve">  </t>
    </r>
    <r>
      <rPr>
        <sz val="11"/>
        <color indexed="8"/>
        <rFont val="標楷體"/>
        <family val="4"/>
        <charset val="136"/>
      </rPr>
      <t>漁業發展補助計畫</t>
    </r>
    <phoneticPr fontId="1" type="noConversion"/>
  </si>
  <si>
    <r>
      <t xml:space="preserve">  </t>
    </r>
    <r>
      <rPr>
        <sz val="11"/>
        <color indexed="8"/>
        <rFont val="標楷體"/>
        <family val="4"/>
        <charset val="136"/>
      </rPr>
      <t>漁業用油補貼計畫</t>
    </r>
    <phoneticPr fontId="1" type="noConversion"/>
  </si>
  <si>
    <t xml:space="preserve"> 加強水產品技術研發與
 改進計畫</t>
    <phoneticPr fontId="2" type="noConversion"/>
  </si>
  <si>
    <r>
      <t xml:space="preserve">  </t>
    </r>
    <r>
      <rPr>
        <sz val="11"/>
        <color indexed="8"/>
        <rFont val="標楷體"/>
        <family val="4"/>
        <charset val="136"/>
      </rPr>
      <t>進口損害救助及穩價計畫</t>
    </r>
    <phoneticPr fontId="20" type="noConversion"/>
  </si>
  <si>
    <t xml:space="preserve"> 農村再生規劃及人力培育計畫</t>
    <phoneticPr fontId="2" type="noConversion"/>
  </si>
  <si>
    <t xml:space="preserve"> 農村再生建設及發展計畫</t>
    <phoneticPr fontId="2" type="noConversion"/>
  </si>
  <si>
    <r>
      <t xml:space="preserve">  </t>
    </r>
    <r>
      <rPr>
        <sz val="11"/>
        <color indexed="8"/>
        <rFont val="標楷體"/>
        <family val="4"/>
        <charset val="136"/>
      </rPr>
      <t>一般行政管理</t>
    </r>
    <phoneticPr fontId="20" type="noConversion"/>
  </si>
  <si>
    <r>
      <t xml:space="preserve">    </t>
    </r>
    <r>
      <rPr>
        <sz val="12"/>
        <color indexed="8"/>
        <rFont val="標楷體"/>
        <family val="4"/>
        <charset val="136"/>
      </rPr>
      <t>農發基金</t>
    </r>
    <phoneticPr fontId="2" type="noConversion"/>
  </si>
  <si>
    <r>
      <t xml:space="preserve">    </t>
    </r>
    <r>
      <rPr>
        <sz val="12"/>
        <color indexed="8"/>
        <rFont val="標楷體"/>
        <family val="4"/>
        <charset val="136"/>
      </rPr>
      <t>漁發</t>
    </r>
    <phoneticPr fontId="2" type="noConversion"/>
  </si>
  <si>
    <r>
      <t xml:space="preserve">    </t>
    </r>
    <r>
      <rPr>
        <sz val="12"/>
        <color indexed="8"/>
        <rFont val="標楷體"/>
        <family val="4"/>
        <charset val="136"/>
      </rPr>
      <t>自然</t>
    </r>
    <phoneticPr fontId="2" type="noConversion"/>
  </si>
  <si>
    <r>
      <t xml:space="preserve">    </t>
    </r>
    <r>
      <rPr>
        <sz val="12"/>
        <color indexed="8"/>
        <rFont val="標楷體"/>
        <family val="4"/>
        <charset val="136"/>
      </rPr>
      <t>造林</t>
    </r>
    <phoneticPr fontId="2" type="noConversion"/>
  </si>
  <si>
    <r>
      <t xml:space="preserve">    </t>
    </r>
    <r>
      <rPr>
        <sz val="12"/>
        <color indexed="8"/>
        <rFont val="標楷體"/>
        <family val="4"/>
        <charset val="136"/>
      </rPr>
      <t>漁平</t>
    </r>
    <phoneticPr fontId="2" type="noConversion"/>
  </si>
  <si>
    <r>
      <t xml:space="preserve">    </t>
    </r>
    <r>
      <rPr>
        <sz val="12"/>
        <color indexed="8"/>
        <rFont val="標楷體"/>
        <family val="4"/>
        <charset val="136"/>
      </rPr>
      <t>天災</t>
    </r>
    <phoneticPr fontId="2" type="noConversion"/>
  </si>
  <si>
    <r>
      <t xml:space="preserve">    </t>
    </r>
    <r>
      <rPr>
        <sz val="12"/>
        <color indexed="8"/>
        <rFont val="標楷體"/>
        <family val="4"/>
        <charset val="136"/>
      </rPr>
      <t>農損</t>
    </r>
    <phoneticPr fontId="2" type="noConversion"/>
  </si>
  <si>
    <t xml:space="preserve">  再生</t>
    <phoneticPr fontId="2" type="noConversion"/>
  </si>
  <si>
    <t>解繳國庫計畫</t>
    <phoneticPr fontId="2" type="noConversion"/>
  </si>
  <si>
    <r>
      <t xml:space="preserve"> </t>
    </r>
    <r>
      <rPr>
        <b/>
        <sz val="12"/>
        <color indexed="8"/>
        <rFont val="標楷體"/>
        <family val="4"/>
        <charset val="136"/>
      </rPr>
      <t>建購固定資產小計</t>
    </r>
    <phoneticPr fontId="2" type="noConversion"/>
  </si>
  <si>
    <t xml:space="preserve">    房屋及建築</t>
    <phoneticPr fontId="2" type="noConversion"/>
  </si>
  <si>
    <t xml:space="preserve">    土地</t>
    <phoneticPr fontId="2" type="noConversion"/>
  </si>
  <si>
    <t xml:space="preserve">    土地改良物</t>
    <phoneticPr fontId="2" type="noConversion"/>
  </si>
  <si>
    <r>
      <t xml:space="preserve">    </t>
    </r>
    <r>
      <rPr>
        <sz val="12"/>
        <color indexed="8"/>
        <rFont val="標楷體"/>
        <family val="4"/>
        <charset val="136"/>
      </rPr>
      <t xml:space="preserve">  機械及設備</t>
    </r>
    <phoneticPr fontId="2" type="noConversion"/>
  </si>
  <si>
    <r>
      <t xml:space="preserve">    </t>
    </r>
    <r>
      <rPr>
        <sz val="12"/>
        <color indexed="8"/>
        <rFont val="標楷體"/>
        <family val="4"/>
        <charset val="136"/>
      </rPr>
      <t xml:space="preserve">  交通及運輸設備</t>
    </r>
    <phoneticPr fontId="2" type="noConversion"/>
  </si>
  <si>
    <r>
      <t xml:space="preserve">    </t>
    </r>
    <r>
      <rPr>
        <sz val="12"/>
        <color indexed="8"/>
        <rFont val="標楷體"/>
        <family val="4"/>
        <charset val="136"/>
      </rPr>
      <t xml:space="preserve">  什項設備</t>
    </r>
    <phoneticPr fontId="2" type="noConversion"/>
  </si>
  <si>
    <r>
      <t xml:space="preserve">        </t>
    </r>
    <r>
      <rPr>
        <sz val="12"/>
        <color indexed="8"/>
        <rFont val="標楷體"/>
        <family val="4"/>
        <charset val="136"/>
      </rPr>
      <t>無形資產</t>
    </r>
    <phoneticPr fontId="23" type="noConversion"/>
  </si>
  <si>
    <r>
      <t xml:space="preserve"> </t>
    </r>
    <r>
      <rPr>
        <b/>
        <sz val="12"/>
        <color indexed="8"/>
        <rFont val="標楷體"/>
        <family val="4"/>
        <charset val="136"/>
      </rPr>
      <t>其他小計</t>
    </r>
    <phoneticPr fontId="2" type="noConversion"/>
  </si>
  <si>
    <r>
      <t xml:space="preserve"> </t>
    </r>
    <r>
      <rPr>
        <b/>
        <sz val="12"/>
        <color indexed="8"/>
        <rFont val="標楷體"/>
        <family val="4"/>
        <charset val="136"/>
      </rPr>
      <t>合</t>
    </r>
    <r>
      <rPr>
        <b/>
        <sz val="12"/>
        <color indexed="8"/>
        <rFont val="Times New Roman"/>
        <family val="1"/>
      </rPr>
      <t xml:space="preserve">                    </t>
    </r>
    <r>
      <rPr>
        <b/>
        <sz val="12"/>
        <color indexed="8"/>
        <rFont val="標楷體"/>
        <family val="4"/>
        <charset val="136"/>
      </rPr>
      <t>計</t>
    </r>
    <phoneticPr fontId="20" type="noConversion"/>
  </si>
  <si>
    <t>期初基金餘額</t>
    <phoneticPr fontId="2" type="noConversion"/>
  </si>
  <si>
    <t>期末基金餘額</t>
    <phoneticPr fontId="2" type="noConversion"/>
  </si>
  <si>
    <t>1月份本期餘絀</t>
    <phoneticPr fontId="24" type="noConversion"/>
  </si>
  <si>
    <t>累計本期餘絀</t>
    <phoneticPr fontId="24" type="noConversion"/>
  </si>
  <si>
    <t xml:space="preserve"> 解繳國庫計畫</t>
    <phoneticPr fontId="20" type="noConversion"/>
  </si>
  <si>
    <t>行 政 院 農</t>
    <phoneticPr fontId="7" type="noConversion"/>
  </si>
  <si>
    <t>漁業發
展基金</t>
    <phoneticPr fontId="24" type="noConversion"/>
  </si>
  <si>
    <t>漁產平
準基金</t>
    <phoneticPr fontId="24" type="noConversion"/>
  </si>
  <si>
    <r>
      <t xml:space="preserve">   2.</t>
    </r>
    <r>
      <rPr>
        <sz val="12"/>
        <color indexed="8"/>
        <rFont val="標楷體"/>
        <family val="4"/>
        <charset val="136"/>
      </rPr>
      <t>進口損害救助及穩價計畫</t>
    </r>
    <phoneticPr fontId="2" type="noConversion"/>
  </si>
  <si>
    <r>
      <t>七</t>
    </r>
    <r>
      <rPr>
        <b/>
        <sz val="12"/>
        <color indexed="8"/>
        <rFont val="Times New Roman"/>
        <family val="1"/>
      </rPr>
      <t xml:space="preserve">. </t>
    </r>
    <r>
      <rPr>
        <b/>
        <sz val="12"/>
        <color indexed="8"/>
        <rFont val="標楷體"/>
        <family val="4"/>
        <charset val="136"/>
      </rPr>
      <t>農村再生基金</t>
    </r>
    <phoneticPr fontId="2" type="noConversion"/>
  </si>
  <si>
    <r>
      <t xml:space="preserve">   1.</t>
    </r>
    <r>
      <rPr>
        <sz val="12"/>
        <color indexed="8"/>
        <rFont val="標楷體"/>
        <family val="4"/>
        <charset val="136"/>
      </rPr>
      <t>農村再生規劃及人力培育計畫</t>
    </r>
    <phoneticPr fontId="2" type="noConversion"/>
  </si>
  <si>
    <r>
      <t xml:space="preserve">   2.</t>
    </r>
    <r>
      <rPr>
        <sz val="12"/>
        <color indexed="8"/>
        <rFont val="標楷體"/>
        <family val="4"/>
        <charset val="136"/>
      </rPr>
      <t>農村再生建設及發展計畫</t>
    </r>
    <phoneticPr fontId="2" type="noConversion"/>
  </si>
  <si>
    <t>勾稽上表與下表合計</t>
    <phoneticPr fontId="2" type="noConversion"/>
  </si>
  <si>
    <t>最上表與餘絀表差異</t>
    <phoneticPr fontId="2" type="noConversion"/>
  </si>
  <si>
    <t>輸入本月數預算數</t>
    <phoneticPr fontId="24" type="noConversion"/>
  </si>
  <si>
    <t>主要業務表累計金額、數量copy至上月累計金額、數量(底有顏色)(值)</t>
    <phoneticPr fontId="2" type="noConversion"/>
  </si>
  <si>
    <t>「累計預算」copy到「上月預算」(值)整張表copy</t>
    <phoneticPr fontId="2" type="noConversion"/>
  </si>
  <si>
    <t>「累計實際」copy到「上月實際」(值)整張表copy</t>
    <phoneticPr fontId="2" type="noConversion"/>
  </si>
  <si>
    <t>「餘絀表(實際數)(預算數)」輸入各分基金資料-(餘絀表本月發生數、本月預算數)</t>
    <phoneticPr fontId="2" type="noConversion"/>
  </si>
  <si>
    <t>「各-平衡表」輸入各基金數字</t>
    <phoneticPr fontId="2" type="noConversion"/>
  </si>
  <si>
    <t xml:space="preserve"> 產銷調節緊急處理計畫</t>
    <phoneticPr fontId="2" type="noConversion"/>
  </si>
  <si>
    <t xml:space="preserve"> 獎勵輔導造林計畫</t>
    <phoneticPr fontId="20" type="noConversion"/>
  </si>
  <si>
    <t xml:space="preserve"> 推動漁業國際化方案計畫</t>
    <phoneticPr fontId="2" type="noConversion"/>
  </si>
  <si>
    <t xml:space="preserve"> 進口損害救助及穩價計畫</t>
    <phoneticPr fontId="2" type="noConversion"/>
  </si>
  <si>
    <t xml:space="preserve"> 農村再生規劃及人力培育計畫</t>
    <phoneticPr fontId="20" type="noConversion"/>
  </si>
  <si>
    <t>「主要業務」輸入各基金本月數</t>
    <phoneticPr fontId="2" type="noConversion"/>
  </si>
  <si>
    <t>「固定項目表」輸入各基金截至本月增加數及減少數</t>
    <phoneticPr fontId="2" type="noConversion"/>
  </si>
  <si>
    <t>「購建固定資產」輸入各基金實際執行數及累計預算分配數，並核對預算分配數</t>
    <phoneticPr fontId="2" type="noConversion"/>
  </si>
  <si>
    <t>核對各表-如本期及累計餘絀</t>
    <phoneticPr fontId="2" type="noConversion"/>
  </si>
  <si>
    <t>一、更改封面及各表月份日期</t>
    <phoneticPr fontId="2" type="noConversion"/>
  </si>
  <si>
    <t>二、載入截至上月實際數及預算數</t>
    <phoneticPr fontId="2" type="noConversion"/>
  </si>
  <si>
    <t>三、鍵入當月分執行數及預算數</t>
    <phoneticPr fontId="2" type="noConversion"/>
  </si>
  <si>
    <t>四、寫差異原因</t>
    <phoneticPr fontId="2" type="noConversion"/>
  </si>
  <si>
    <t xml:space="preserve">  核對收支估計分配表</t>
    <phoneticPr fontId="2" type="noConversion"/>
  </si>
  <si>
    <t>＊編表步驟</t>
    <phoneticPr fontId="2" type="noConversion"/>
  </si>
  <si>
    <t>＊傳送月報</t>
    <phoneticPr fontId="2" type="noConversion"/>
  </si>
  <si>
    <t>一、</t>
    <phoneticPr fontId="2" type="noConversion"/>
  </si>
  <si>
    <t>二、</t>
    <phoneticPr fontId="2" type="noConversion"/>
  </si>
  <si>
    <r>
      <t>上傳</t>
    </r>
    <r>
      <rPr>
        <sz val="12"/>
        <rFont val="新細明體"/>
        <family val="1"/>
        <charset val="136"/>
      </rPr>
      <t>:每月</t>
    </r>
    <r>
      <rPr>
        <b/>
        <sz val="12"/>
        <rFont val="新細明體"/>
        <family val="1"/>
        <charset val="136"/>
      </rPr>
      <t>8日前</t>
    </r>
    <r>
      <rPr>
        <sz val="12"/>
        <rFont val="新細明體"/>
        <family val="1"/>
        <charset val="136"/>
      </rPr>
      <t>鍵入「來源餘絀表」、「平衡表」、「購建固定資產」到全國主計網</t>
    </r>
    <phoneticPr fontId="2" type="noConversion"/>
  </si>
  <si>
    <r>
      <t>將</t>
    </r>
    <r>
      <rPr>
        <sz val="11"/>
        <color indexed="10"/>
        <rFont val="Times New Roman"/>
        <family val="1"/>
      </rPr>
      <t>k</t>
    </r>
    <r>
      <rPr>
        <sz val="11"/>
        <color indexed="10"/>
        <rFont val="標楷體"/>
        <family val="4"/>
        <charset val="136"/>
      </rPr>
      <t>及</t>
    </r>
    <r>
      <rPr>
        <sz val="11"/>
        <color indexed="10"/>
        <rFont val="Times New Roman"/>
        <family val="1"/>
      </rPr>
      <t>L</t>
    </r>
    <r>
      <rPr>
        <sz val="11"/>
        <color indexed="10"/>
        <rFont val="標楷體"/>
        <family val="4"/>
        <charset val="136"/>
      </rPr>
      <t>值複製至</t>
    </r>
    <r>
      <rPr>
        <sz val="11"/>
        <color indexed="10"/>
        <rFont val="Times New Roman"/>
        <family val="1"/>
      </rPr>
      <t>O</t>
    </r>
    <r>
      <rPr>
        <sz val="11"/>
        <color indexed="10"/>
        <rFont val="標楷體"/>
        <family val="4"/>
        <charset val="136"/>
      </rPr>
      <t>及</t>
    </r>
    <r>
      <rPr>
        <sz val="11"/>
        <color indexed="10"/>
        <rFont val="Times New Roman"/>
        <family val="1"/>
      </rPr>
      <t>P.</t>
    </r>
    <phoneticPr fontId="24" type="noConversion"/>
  </si>
  <si>
    <r>
      <t>農</t>
    </r>
    <r>
      <rPr>
        <b/>
        <u/>
        <sz val="16"/>
        <rFont val="Times New Roman"/>
        <family val="1"/>
      </rPr>
      <t xml:space="preserve"> </t>
    </r>
    <r>
      <rPr>
        <b/>
        <u/>
        <sz val="16"/>
        <rFont val="標楷體"/>
        <family val="4"/>
        <charset val="136"/>
      </rPr>
      <t>業</t>
    </r>
    <r>
      <rPr>
        <b/>
        <u/>
        <sz val="16"/>
        <rFont val="Times New Roman"/>
        <family val="1"/>
      </rPr>
      <t xml:space="preserve"> </t>
    </r>
    <r>
      <rPr>
        <b/>
        <u/>
        <sz val="16"/>
        <rFont val="標楷體"/>
        <family val="4"/>
        <charset val="136"/>
      </rPr>
      <t>特</t>
    </r>
    <r>
      <rPr>
        <b/>
        <u/>
        <sz val="16"/>
        <rFont val="Times New Roman"/>
        <family val="1"/>
      </rPr>
      <t xml:space="preserve"> </t>
    </r>
    <r>
      <rPr>
        <b/>
        <u/>
        <sz val="16"/>
        <rFont val="標楷體"/>
        <family val="4"/>
        <charset val="136"/>
      </rPr>
      <t>別</t>
    </r>
    <r>
      <rPr>
        <b/>
        <u/>
        <sz val="16"/>
        <rFont val="Times New Roman"/>
        <family val="1"/>
      </rPr>
      <t xml:space="preserve"> </t>
    </r>
    <r>
      <rPr>
        <b/>
        <u/>
        <sz val="16"/>
        <rFont val="標楷體"/>
        <family val="4"/>
        <charset val="136"/>
      </rPr>
      <t>收</t>
    </r>
    <r>
      <rPr>
        <b/>
        <u/>
        <sz val="16"/>
        <rFont val="Times New Roman"/>
        <family val="1"/>
      </rPr>
      <t xml:space="preserve"> </t>
    </r>
    <r>
      <rPr>
        <b/>
        <u/>
        <sz val="16"/>
        <rFont val="標楷體"/>
        <family val="4"/>
        <charset val="136"/>
      </rPr>
      <t>入</t>
    </r>
    <r>
      <rPr>
        <b/>
        <u/>
        <sz val="16"/>
        <rFont val="Times New Roman"/>
        <family val="1"/>
      </rPr>
      <t xml:space="preserve"> </t>
    </r>
    <r>
      <rPr>
        <b/>
        <u/>
        <sz val="16"/>
        <rFont val="標楷體"/>
        <family val="4"/>
        <charset val="136"/>
      </rPr>
      <t>基</t>
    </r>
    <r>
      <rPr>
        <u/>
        <sz val="16"/>
        <rFont val="Times New Roman"/>
        <family val="1"/>
      </rPr>
      <t xml:space="preserve"> </t>
    </r>
    <r>
      <rPr>
        <b/>
        <u/>
        <sz val="16"/>
        <rFont val="標楷體"/>
        <family val="4"/>
        <charset val="136"/>
      </rPr>
      <t>金</t>
    </r>
    <phoneticPr fontId="2" type="noConversion"/>
  </si>
  <si>
    <t>100.6.7</t>
    <phoneticPr fontId="2" type="noConversion"/>
  </si>
  <si>
    <t xml:space="preserve">             分基金名稱
會計科目</t>
    <phoneticPr fontId="24" type="noConversion"/>
  </si>
  <si>
    <t>農業發展
基    金</t>
    <phoneticPr fontId="24" type="noConversion"/>
  </si>
  <si>
    <t>漁業發展
基    金</t>
    <phoneticPr fontId="24" type="noConversion"/>
  </si>
  <si>
    <t>林務發展暨
造林基金</t>
    <phoneticPr fontId="24" type="noConversion"/>
  </si>
  <si>
    <t>漁產平準
基    金</t>
    <phoneticPr fontId="24" type="noConversion"/>
  </si>
  <si>
    <t>農業受進口損害
基    金</t>
    <phoneticPr fontId="24" type="noConversion"/>
  </si>
  <si>
    <t>農村再生基金</t>
    <phoneticPr fontId="24" type="noConversion"/>
  </si>
  <si>
    <t>合    計</t>
    <phoneticPr fontId="24" type="noConversion"/>
  </si>
  <si>
    <r>
      <t xml:space="preserve">     </t>
    </r>
    <r>
      <rPr>
        <sz val="12"/>
        <rFont val="標楷體"/>
        <family val="4"/>
        <charset val="136"/>
      </rPr>
      <t>違規罰款收入</t>
    </r>
    <phoneticPr fontId="20" type="noConversion"/>
  </si>
  <si>
    <r>
      <t xml:space="preserve"> </t>
    </r>
    <r>
      <rPr>
        <b/>
        <sz val="12"/>
        <color indexed="8"/>
        <rFont val="標楷體"/>
        <family val="4"/>
        <charset val="136"/>
      </rPr>
      <t>徵收及依法分配收入</t>
    </r>
    <phoneticPr fontId="20" type="noConversion"/>
  </si>
  <si>
    <t xml:space="preserve"> 解繳國庫計畫</t>
    <phoneticPr fontId="20" type="noConversion"/>
  </si>
  <si>
    <t xml:space="preserve">                        主辦會計                                     機關長官</t>
    <phoneticPr fontId="2" type="noConversion"/>
  </si>
  <si>
    <t xml:space="preserve">        茲  送                                         </t>
    <phoneticPr fontId="2" type="noConversion"/>
  </si>
  <si>
    <t xml:space="preserve">        此  致</t>
    <phoneticPr fontId="2" type="noConversion"/>
  </si>
  <si>
    <r>
      <t>將</t>
    </r>
    <r>
      <rPr>
        <sz val="11"/>
        <color indexed="8"/>
        <rFont val="Times New Roman"/>
        <family val="1"/>
      </rPr>
      <t>k</t>
    </r>
    <r>
      <rPr>
        <sz val="11"/>
        <color indexed="8"/>
        <rFont val="標楷體"/>
        <family val="4"/>
        <charset val="136"/>
      </rPr>
      <t>及</t>
    </r>
    <r>
      <rPr>
        <sz val="11"/>
        <color indexed="8"/>
        <rFont val="Times New Roman"/>
        <family val="1"/>
      </rPr>
      <t>L</t>
    </r>
    <r>
      <rPr>
        <sz val="11"/>
        <color indexed="8"/>
        <rFont val="標楷體"/>
        <family val="4"/>
        <charset val="136"/>
      </rPr>
      <t>值複製至</t>
    </r>
    <r>
      <rPr>
        <sz val="11"/>
        <color indexed="8"/>
        <rFont val="Times New Roman"/>
        <family val="1"/>
      </rPr>
      <t>O</t>
    </r>
    <r>
      <rPr>
        <sz val="11"/>
        <color indexed="8"/>
        <rFont val="標楷體"/>
        <family val="4"/>
        <charset val="136"/>
      </rPr>
      <t>及</t>
    </r>
    <r>
      <rPr>
        <sz val="11"/>
        <color indexed="8"/>
        <rFont val="Times New Roman"/>
        <family val="1"/>
      </rPr>
      <t>P.</t>
    </r>
    <phoneticPr fontId="24" type="noConversion"/>
  </si>
  <si>
    <r>
      <t>農</t>
    </r>
    <r>
      <rPr>
        <b/>
        <u/>
        <sz val="16"/>
        <color indexed="8"/>
        <rFont val="Times New Roman"/>
        <family val="1"/>
      </rPr>
      <t xml:space="preserve"> </t>
    </r>
    <r>
      <rPr>
        <b/>
        <u/>
        <sz val="16"/>
        <color indexed="8"/>
        <rFont val="標楷體"/>
        <family val="4"/>
        <charset val="136"/>
      </rPr>
      <t>業</t>
    </r>
    <r>
      <rPr>
        <b/>
        <u/>
        <sz val="16"/>
        <color indexed="8"/>
        <rFont val="Times New Roman"/>
        <family val="1"/>
      </rPr>
      <t xml:space="preserve"> </t>
    </r>
    <r>
      <rPr>
        <b/>
        <u/>
        <sz val="16"/>
        <color indexed="8"/>
        <rFont val="標楷體"/>
        <family val="4"/>
        <charset val="136"/>
      </rPr>
      <t>特</t>
    </r>
    <r>
      <rPr>
        <b/>
        <u/>
        <sz val="16"/>
        <color indexed="8"/>
        <rFont val="Times New Roman"/>
        <family val="1"/>
      </rPr>
      <t xml:space="preserve"> </t>
    </r>
    <r>
      <rPr>
        <b/>
        <u/>
        <sz val="16"/>
        <color indexed="8"/>
        <rFont val="標楷體"/>
        <family val="4"/>
        <charset val="136"/>
      </rPr>
      <t>別</t>
    </r>
    <r>
      <rPr>
        <b/>
        <u/>
        <sz val="16"/>
        <color indexed="8"/>
        <rFont val="Times New Roman"/>
        <family val="1"/>
      </rPr>
      <t xml:space="preserve"> </t>
    </r>
    <r>
      <rPr>
        <b/>
        <u/>
        <sz val="16"/>
        <color indexed="8"/>
        <rFont val="標楷體"/>
        <family val="4"/>
        <charset val="136"/>
      </rPr>
      <t>收</t>
    </r>
    <r>
      <rPr>
        <b/>
        <u/>
        <sz val="16"/>
        <color indexed="8"/>
        <rFont val="Times New Roman"/>
        <family val="1"/>
      </rPr>
      <t xml:space="preserve"> </t>
    </r>
    <r>
      <rPr>
        <b/>
        <u/>
        <sz val="16"/>
        <color indexed="8"/>
        <rFont val="標楷體"/>
        <family val="4"/>
        <charset val="136"/>
      </rPr>
      <t>入</t>
    </r>
    <r>
      <rPr>
        <b/>
        <u/>
        <sz val="16"/>
        <color indexed="8"/>
        <rFont val="Times New Roman"/>
        <family val="1"/>
      </rPr>
      <t xml:space="preserve"> </t>
    </r>
    <r>
      <rPr>
        <b/>
        <u/>
        <sz val="16"/>
        <color indexed="8"/>
        <rFont val="標楷體"/>
        <family val="4"/>
        <charset val="136"/>
      </rPr>
      <t>基</t>
    </r>
    <r>
      <rPr>
        <u/>
        <sz val="16"/>
        <color indexed="8"/>
        <rFont val="Times New Roman"/>
        <family val="1"/>
      </rPr>
      <t xml:space="preserve"> </t>
    </r>
    <r>
      <rPr>
        <b/>
        <u/>
        <sz val="16"/>
        <color indexed="8"/>
        <rFont val="標楷體"/>
        <family val="4"/>
        <charset val="136"/>
      </rPr>
      <t>金</t>
    </r>
    <phoneticPr fontId="2" type="noConversion"/>
  </si>
  <si>
    <r>
      <t>將</t>
    </r>
    <r>
      <rPr>
        <sz val="11"/>
        <color indexed="8"/>
        <rFont val="Times New Roman"/>
        <family val="1"/>
      </rPr>
      <t>b64</t>
    </r>
    <r>
      <rPr>
        <sz val="11"/>
        <color indexed="8"/>
        <rFont val="標楷體"/>
        <family val="4"/>
        <charset val="136"/>
      </rPr>
      <t>值複製至上月份本期餘絀</t>
    </r>
    <phoneticPr fontId="24" type="noConversion"/>
  </si>
  <si>
    <r>
      <t xml:space="preserve">     </t>
    </r>
    <r>
      <rPr>
        <sz val="12"/>
        <color indexed="8"/>
        <rFont val="標楷體"/>
        <family val="4"/>
        <charset val="136"/>
      </rPr>
      <t>違規罰款收入</t>
    </r>
    <phoneticPr fontId="20" type="noConversion"/>
  </si>
  <si>
    <r>
      <t xml:space="preserve">     </t>
    </r>
    <r>
      <rPr>
        <sz val="12"/>
        <color indexed="8"/>
        <rFont val="標楷體"/>
        <family val="4"/>
        <charset val="136"/>
      </rPr>
      <t>健康福利捐分配收入</t>
    </r>
    <phoneticPr fontId="20" type="noConversion"/>
  </si>
  <si>
    <r>
      <t xml:space="preserve"> </t>
    </r>
    <r>
      <rPr>
        <b/>
        <sz val="12"/>
        <color indexed="8"/>
        <rFont val="標楷體"/>
        <family val="4"/>
        <charset val="136"/>
      </rPr>
      <t>勞務收入</t>
    </r>
    <phoneticPr fontId="21" type="noConversion"/>
  </si>
  <si>
    <r>
      <t xml:space="preserve">     </t>
    </r>
    <r>
      <rPr>
        <sz val="12"/>
        <color indexed="8"/>
        <rFont val="標楷體"/>
        <family val="4"/>
        <charset val="136"/>
      </rPr>
      <t>服務收入</t>
    </r>
    <phoneticPr fontId="21" type="noConversion"/>
  </si>
  <si>
    <r>
      <t xml:space="preserve">     </t>
    </r>
    <r>
      <rPr>
        <sz val="12"/>
        <color indexed="8"/>
        <rFont val="標楷體"/>
        <family val="4"/>
        <charset val="136"/>
      </rPr>
      <t>其他勞務收入</t>
    </r>
    <phoneticPr fontId="21" type="noConversion"/>
  </si>
  <si>
    <r>
      <t xml:space="preserve"> </t>
    </r>
    <r>
      <rPr>
        <b/>
        <sz val="12"/>
        <color indexed="8"/>
        <rFont val="標楷體"/>
        <family val="4"/>
        <charset val="136"/>
      </rPr>
      <t>農政收入</t>
    </r>
    <phoneticPr fontId="20" type="noConversion"/>
  </si>
  <si>
    <r>
      <t xml:space="preserve"> </t>
    </r>
    <r>
      <rPr>
        <b/>
        <sz val="12"/>
        <color indexed="8"/>
        <rFont val="標楷體"/>
        <family val="4"/>
        <charset val="136"/>
      </rPr>
      <t>財產收入</t>
    </r>
    <phoneticPr fontId="20" type="noConversion"/>
  </si>
  <si>
    <r>
      <t xml:space="preserve">     </t>
    </r>
    <r>
      <rPr>
        <sz val="12"/>
        <color indexed="8"/>
        <rFont val="標楷體"/>
        <family val="4"/>
        <charset val="136"/>
      </rPr>
      <t>財產處分收入</t>
    </r>
    <phoneticPr fontId="20" type="noConversion"/>
  </si>
  <si>
    <r>
      <t xml:space="preserve">     </t>
    </r>
    <r>
      <rPr>
        <sz val="12"/>
        <color indexed="8"/>
        <rFont val="標楷體"/>
        <family val="4"/>
        <charset val="136"/>
      </rPr>
      <t>權利金收入</t>
    </r>
    <phoneticPr fontId="20" type="noConversion"/>
  </si>
  <si>
    <r>
      <t xml:space="preserve">     </t>
    </r>
    <r>
      <rPr>
        <sz val="12"/>
        <color indexed="8"/>
        <rFont val="標楷體"/>
        <family val="4"/>
        <charset val="136"/>
      </rPr>
      <t>利息收入</t>
    </r>
    <phoneticPr fontId="20" type="noConversion"/>
  </si>
  <si>
    <r>
      <t xml:space="preserve"> </t>
    </r>
    <r>
      <rPr>
        <b/>
        <sz val="12"/>
        <color indexed="8"/>
        <rFont val="標楷體"/>
        <family val="4"/>
        <charset val="136"/>
      </rPr>
      <t>政府撥入收入</t>
    </r>
    <phoneticPr fontId="20" type="noConversion"/>
  </si>
  <si>
    <r>
      <t xml:space="preserve">    </t>
    </r>
    <r>
      <rPr>
        <sz val="12"/>
        <color indexed="8"/>
        <rFont val="標楷體"/>
        <family val="4"/>
        <charset val="136"/>
      </rPr>
      <t>漁發</t>
    </r>
    <phoneticPr fontId="2" type="noConversion"/>
  </si>
  <si>
    <r>
      <t xml:space="preserve">    </t>
    </r>
    <r>
      <rPr>
        <sz val="12"/>
        <color indexed="8"/>
        <rFont val="標楷體"/>
        <family val="4"/>
        <charset val="136"/>
      </rPr>
      <t>自然</t>
    </r>
    <phoneticPr fontId="2" type="noConversion"/>
  </si>
  <si>
    <r>
      <t xml:space="preserve">    </t>
    </r>
    <r>
      <rPr>
        <sz val="12"/>
        <color indexed="8"/>
        <rFont val="標楷體"/>
        <family val="4"/>
        <charset val="136"/>
      </rPr>
      <t>造林</t>
    </r>
    <phoneticPr fontId="2" type="noConversion"/>
  </si>
  <si>
    <r>
      <t xml:space="preserve">    </t>
    </r>
    <r>
      <rPr>
        <sz val="12"/>
        <color indexed="8"/>
        <rFont val="標楷體"/>
        <family val="4"/>
        <charset val="136"/>
      </rPr>
      <t>漁平</t>
    </r>
    <phoneticPr fontId="2" type="noConversion"/>
  </si>
  <si>
    <r>
      <t xml:space="preserve">    </t>
    </r>
    <r>
      <rPr>
        <sz val="12"/>
        <color indexed="8"/>
        <rFont val="標楷體"/>
        <family val="4"/>
        <charset val="136"/>
      </rPr>
      <t>天災</t>
    </r>
    <phoneticPr fontId="2" type="noConversion"/>
  </si>
  <si>
    <r>
      <t xml:space="preserve">    </t>
    </r>
    <r>
      <rPr>
        <sz val="12"/>
        <color indexed="8"/>
        <rFont val="標楷體"/>
        <family val="4"/>
        <charset val="136"/>
      </rPr>
      <t>農損</t>
    </r>
    <phoneticPr fontId="2" type="noConversion"/>
  </si>
  <si>
    <t xml:space="preserve">  再生</t>
    <phoneticPr fontId="2" type="noConversion"/>
  </si>
  <si>
    <r>
      <t xml:space="preserve"> </t>
    </r>
    <r>
      <rPr>
        <b/>
        <sz val="12"/>
        <color indexed="8"/>
        <rFont val="標楷體"/>
        <family val="4"/>
        <charset val="136"/>
      </rPr>
      <t>建購固定資產小計</t>
    </r>
    <phoneticPr fontId="2" type="noConversion"/>
  </si>
  <si>
    <t>「來源餘絀表」累計實際數及預算數copy至上月累計實際及預算數(值)</t>
    <phoneticPr fontId="2" type="noConversion"/>
  </si>
  <si>
    <t>保管有價證券</t>
  </si>
  <si>
    <t>保證品</t>
  </si>
  <si>
    <t>農損基金</t>
    <phoneticPr fontId="2" type="noConversion"/>
  </si>
  <si>
    <t>林務發展</t>
    <phoneticPr fontId="2" type="noConversion"/>
  </si>
  <si>
    <r>
      <t xml:space="preserve">    </t>
    </r>
    <r>
      <rPr>
        <sz val="12"/>
        <rFont val="標楷體"/>
        <family val="4"/>
        <charset val="136"/>
      </rPr>
      <t xml:space="preserve">  什項設備</t>
    </r>
    <phoneticPr fontId="2" type="noConversion"/>
  </si>
  <si>
    <r>
      <t xml:space="preserve">        </t>
    </r>
    <r>
      <rPr>
        <sz val="12"/>
        <rFont val="標楷體"/>
        <family val="4"/>
        <charset val="136"/>
      </rPr>
      <t>無形資產</t>
    </r>
    <phoneticPr fontId="23" type="noConversion"/>
  </si>
  <si>
    <r>
      <t xml:space="preserve"> </t>
    </r>
    <r>
      <rPr>
        <b/>
        <sz val="12"/>
        <rFont val="標楷體"/>
        <family val="4"/>
        <charset val="136"/>
      </rPr>
      <t>其他小計</t>
    </r>
    <phoneticPr fontId="2" type="noConversion"/>
  </si>
  <si>
    <t>「累計實際」複製至「上月實際」</t>
    <phoneticPr fontId="24" type="noConversion"/>
  </si>
  <si>
    <t xml:space="preserve"> 實際數 </t>
  </si>
  <si>
    <t xml:space="preserve"> 預算數</t>
  </si>
  <si>
    <t>單位：新臺幣元</t>
  </si>
  <si>
    <t>輸入本月數實際數</t>
    <phoneticPr fontId="24" type="noConversion"/>
  </si>
  <si>
    <t>農村再生基金</t>
    <phoneticPr fontId="24" type="noConversion"/>
  </si>
  <si>
    <r>
      <t xml:space="preserve">     </t>
    </r>
    <r>
      <rPr>
        <sz val="12"/>
        <color indexed="8"/>
        <rFont val="標楷體"/>
        <family val="4"/>
        <charset val="136"/>
      </rPr>
      <t>收回金融業特別準備</t>
    </r>
    <phoneticPr fontId="20" type="noConversion"/>
  </si>
  <si>
    <r>
      <t xml:space="preserve">         </t>
    </r>
    <r>
      <rPr>
        <sz val="11"/>
        <color indexed="8"/>
        <rFont val="標楷體"/>
        <family val="4"/>
        <charset val="136"/>
      </rPr>
      <t>購建固定資產</t>
    </r>
    <r>
      <rPr>
        <sz val="11"/>
        <color indexed="8"/>
        <rFont val="Times New Roman"/>
        <family val="1"/>
      </rPr>
      <t xml:space="preserve"> </t>
    </r>
    <phoneticPr fontId="2" type="noConversion"/>
  </si>
  <si>
    <r>
      <t xml:space="preserve">         </t>
    </r>
    <r>
      <rPr>
        <sz val="11"/>
        <color indexed="8"/>
        <rFont val="標楷體"/>
        <family val="4"/>
        <charset val="136"/>
      </rPr>
      <t>其他</t>
    </r>
    <r>
      <rPr>
        <sz val="11"/>
        <color indexed="8"/>
        <rFont val="Times New Roman"/>
        <family val="1"/>
      </rPr>
      <t xml:space="preserve"> </t>
    </r>
    <phoneticPr fontId="2" type="noConversion"/>
  </si>
  <si>
    <r>
      <t xml:space="preserve">  </t>
    </r>
    <r>
      <rPr>
        <sz val="11"/>
        <color indexed="8"/>
        <rFont val="標楷體"/>
        <family val="4"/>
        <charset val="136"/>
      </rPr>
      <t xml:space="preserve">農業貸款利息差額補貼
</t>
    </r>
    <r>
      <rPr>
        <sz val="11"/>
        <color indexed="8"/>
        <rFont val="Times New Roman"/>
        <family val="1"/>
      </rPr>
      <t xml:space="preserve">  </t>
    </r>
    <r>
      <rPr>
        <sz val="11"/>
        <color indexed="8"/>
        <rFont val="標楷體"/>
        <family val="4"/>
        <charset val="136"/>
      </rPr>
      <t>計畫</t>
    </r>
    <phoneticPr fontId="20" type="noConversion"/>
  </si>
  <si>
    <r>
      <t xml:space="preserve">  </t>
    </r>
    <r>
      <rPr>
        <sz val="11"/>
        <color indexed="8"/>
        <rFont val="標楷體"/>
        <family val="4"/>
        <charset val="136"/>
      </rPr>
      <t>糧政業務計畫</t>
    </r>
    <phoneticPr fontId="2" type="noConversion"/>
  </si>
  <si>
    <r>
      <t xml:space="preserve">  </t>
    </r>
    <r>
      <rPr>
        <sz val="11"/>
        <color indexed="8"/>
        <rFont val="標楷體"/>
        <family val="4"/>
        <charset val="136"/>
      </rPr>
      <t>穩定肥料及相關資材供需計畫</t>
    </r>
    <phoneticPr fontId="2" type="noConversion"/>
  </si>
  <si>
    <t xml:space="preserve"> 產銷調節緊急處理計畫</t>
    <phoneticPr fontId="20" type="noConversion"/>
  </si>
  <si>
    <r>
      <t xml:space="preserve">  </t>
    </r>
    <r>
      <rPr>
        <sz val="11"/>
        <color indexed="8"/>
        <rFont val="標楷體"/>
        <family val="4"/>
        <charset val="136"/>
      </rPr>
      <t xml:space="preserve">農漁民子女就學獎助學
</t>
    </r>
    <r>
      <rPr>
        <sz val="11"/>
        <color indexed="8"/>
        <rFont val="Times New Roman"/>
        <family val="1"/>
      </rPr>
      <t xml:space="preserve">  </t>
    </r>
    <r>
      <rPr>
        <sz val="11"/>
        <color indexed="8"/>
        <rFont val="標楷體"/>
        <family val="4"/>
        <charset val="136"/>
      </rPr>
      <t>金補助計畫</t>
    </r>
    <phoneticPr fontId="20" type="noConversion"/>
  </si>
  <si>
    <t xml:space="preserve"> 豬隻死亡保險業務計畫</t>
    <phoneticPr fontId="2" type="noConversion"/>
  </si>
  <si>
    <r>
      <t xml:space="preserve">  </t>
    </r>
    <r>
      <rPr>
        <sz val="11"/>
        <color indexed="8"/>
        <rFont val="標楷體"/>
        <family val="4"/>
        <charset val="136"/>
      </rPr>
      <t>家禽流行性感冒防疫計畫</t>
    </r>
    <phoneticPr fontId="20" type="noConversion"/>
  </si>
  <si>
    <t xml:space="preserve"> 處理農會漁會信用部計畫</t>
    <phoneticPr fontId="20" type="noConversion"/>
  </si>
  <si>
    <t xml:space="preserve"> 全民造林計畫</t>
    <phoneticPr fontId="2" type="noConversion"/>
  </si>
  <si>
    <r>
      <t xml:space="preserve">  </t>
    </r>
    <r>
      <rPr>
        <sz val="11"/>
        <color indexed="8"/>
        <rFont val="標楷體"/>
        <family val="4"/>
        <charset val="136"/>
      </rPr>
      <t xml:space="preserve">森林遊樂及森林鐵路經
</t>
    </r>
    <r>
      <rPr>
        <sz val="11"/>
        <color indexed="8"/>
        <rFont val="Times New Roman"/>
        <family val="1"/>
      </rPr>
      <t xml:space="preserve">  </t>
    </r>
    <r>
      <rPr>
        <sz val="11"/>
        <color indexed="8"/>
        <rFont val="標楷體"/>
        <family val="4"/>
        <charset val="136"/>
      </rPr>
      <t>營管理計畫</t>
    </r>
    <phoneticPr fontId="20" type="noConversion"/>
  </si>
  <si>
    <t xml:space="preserve"> 獎勵輔導造林計畫</t>
    <phoneticPr fontId="20" type="noConversion"/>
  </si>
  <si>
    <r>
      <t xml:space="preserve">  </t>
    </r>
    <r>
      <rPr>
        <sz val="11"/>
        <color indexed="8"/>
        <rFont val="標楷體"/>
        <family val="4"/>
        <charset val="136"/>
      </rPr>
      <t>農業天然災害救助計畫</t>
    </r>
    <phoneticPr fontId="20" type="noConversion"/>
  </si>
  <si>
    <r>
      <t xml:space="preserve">  </t>
    </r>
    <r>
      <rPr>
        <sz val="11"/>
        <color indexed="8"/>
        <rFont val="標楷體"/>
        <family val="4"/>
        <charset val="136"/>
      </rPr>
      <t>漁業發展補助計畫</t>
    </r>
    <phoneticPr fontId="1" type="noConversion"/>
  </si>
  <si>
    <r>
      <t xml:space="preserve">  </t>
    </r>
    <r>
      <rPr>
        <sz val="11"/>
        <color indexed="8"/>
        <rFont val="標楷體"/>
        <family val="4"/>
        <charset val="136"/>
      </rPr>
      <t>漁業用油補貼計畫</t>
    </r>
    <phoneticPr fontId="1" type="noConversion"/>
  </si>
  <si>
    <t xml:space="preserve"> 加強水產品技術研發與
 改進計畫</t>
    <phoneticPr fontId="2" type="noConversion"/>
  </si>
  <si>
    <r>
      <t xml:space="preserve">  </t>
    </r>
    <r>
      <rPr>
        <sz val="11"/>
        <color indexed="8"/>
        <rFont val="標楷體"/>
        <family val="4"/>
        <charset val="136"/>
      </rPr>
      <t>進口損害救助及穩價計畫</t>
    </r>
    <phoneticPr fontId="20" type="noConversion"/>
  </si>
  <si>
    <t xml:space="preserve"> 農村再生規劃及人力培育計畫</t>
    <phoneticPr fontId="2" type="noConversion"/>
  </si>
  <si>
    <t xml:space="preserve"> 農村再生建設及發展計畫</t>
    <phoneticPr fontId="2" type="noConversion"/>
  </si>
  <si>
    <r>
      <t xml:space="preserve">  </t>
    </r>
    <r>
      <rPr>
        <sz val="11"/>
        <color indexed="8"/>
        <rFont val="標楷體"/>
        <family val="4"/>
        <charset val="136"/>
      </rPr>
      <t>一般行政管理</t>
    </r>
    <phoneticPr fontId="20" type="noConversion"/>
  </si>
  <si>
    <r>
      <t xml:space="preserve">    </t>
    </r>
    <r>
      <rPr>
        <sz val="12"/>
        <color indexed="8"/>
        <rFont val="標楷體"/>
        <family val="4"/>
        <charset val="136"/>
      </rPr>
      <t>農發基金</t>
    </r>
    <phoneticPr fontId="2" type="noConversion"/>
  </si>
  <si>
    <t xml:space="preserve">    房屋及建築</t>
    <phoneticPr fontId="2" type="noConversion"/>
  </si>
  <si>
    <t xml:space="preserve">    土地</t>
    <phoneticPr fontId="2" type="noConversion"/>
  </si>
  <si>
    <t xml:space="preserve">    土地改良物</t>
    <phoneticPr fontId="2" type="noConversion"/>
  </si>
  <si>
    <r>
      <t xml:space="preserve">    </t>
    </r>
    <r>
      <rPr>
        <sz val="12"/>
        <color indexed="8"/>
        <rFont val="標楷體"/>
        <family val="4"/>
        <charset val="136"/>
      </rPr>
      <t xml:space="preserve">  機械及設備</t>
    </r>
    <phoneticPr fontId="2" type="noConversion"/>
  </si>
  <si>
    <r>
      <t xml:space="preserve">    </t>
    </r>
    <r>
      <rPr>
        <sz val="12"/>
        <color indexed="8"/>
        <rFont val="標楷體"/>
        <family val="4"/>
        <charset val="136"/>
      </rPr>
      <t xml:space="preserve">  交通及運輸設備</t>
    </r>
    <phoneticPr fontId="2" type="noConversion"/>
  </si>
  <si>
    <r>
      <t xml:space="preserve">    </t>
    </r>
    <r>
      <rPr>
        <sz val="12"/>
        <color indexed="8"/>
        <rFont val="標楷體"/>
        <family val="4"/>
        <charset val="136"/>
      </rPr>
      <t xml:space="preserve">  什項設備</t>
    </r>
    <phoneticPr fontId="2" type="noConversion"/>
  </si>
  <si>
    <r>
      <t xml:space="preserve">        </t>
    </r>
    <r>
      <rPr>
        <sz val="12"/>
        <color indexed="8"/>
        <rFont val="標楷體"/>
        <family val="4"/>
        <charset val="136"/>
      </rPr>
      <t>無形資產</t>
    </r>
    <phoneticPr fontId="23" type="noConversion"/>
  </si>
  <si>
    <r>
      <t xml:space="preserve"> </t>
    </r>
    <r>
      <rPr>
        <b/>
        <sz val="12"/>
        <color indexed="8"/>
        <rFont val="標楷體"/>
        <family val="4"/>
        <charset val="136"/>
      </rPr>
      <t>其他小計</t>
    </r>
    <phoneticPr fontId="2" type="noConversion"/>
  </si>
  <si>
    <r>
      <t xml:space="preserve"> </t>
    </r>
    <r>
      <rPr>
        <b/>
        <sz val="12"/>
        <color indexed="8"/>
        <rFont val="標楷體"/>
        <family val="4"/>
        <charset val="136"/>
      </rPr>
      <t>合</t>
    </r>
    <r>
      <rPr>
        <b/>
        <sz val="12"/>
        <color indexed="8"/>
        <rFont val="Times New Roman"/>
        <family val="1"/>
      </rPr>
      <t xml:space="preserve">                    </t>
    </r>
    <r>
      <rPr>
        <b/>
        <sz val="12"/>
        <color indexed="8"/>
        <rFont val="標楷體"/>
        <family val="4"/>
        <charset val="136"/>
      </rPr>
      <t>計</t>
    </r>
    <phoneticPr fontId="20" type="noConversion"/>
  </si>
  <si>
    <t>期初基金餘額</t>
    <phoneticPr fontId="2" type="noConversion"/>
  </si>
  <si>
    <t>期末基金餘額</t>
    <phoneticPr fontId="2" type="noConversion"/>
  </si>
  <si>
    <t>1月份本期餘絀</t>
    <phoneticPr fontId="24" type="noConversion"/>
  </si>
  <si>
    <t>累計本期餘絀</t>
    <phoneticPr fontId="24" type="noConversion"/>
  </si>
  <si>
    <r>
      <t xml:space="preserve">    </t>
    </r>
    <r>
      <rPr>
        <sz val="12"/>
        <color indexed="8"/>
        <rFont val="標楷體"/>
        <family val="4"/>
        <charset val="136"/>
      </rPr>
      <t>財產處分收入</t>
    </r>
    <phoneticPr fontId="20" type="noConversion"/>
  </si>
  <si>
    <r>
      <t xml:space="preserve">    </t>
    </r>
    <r>
      <rPr>
        <sz val="12"/>
        <color indexed="8"/>
        <rFont val="細明體"/>
        <family val="3"/>
        <charset val="136"/>
      </rPr>
      <t>再生</t>
    </r>
    <phoneticPr fontId="2" type="noConversion"/>
  </si>
  <si>
    <t xml:space="preserve"> </t>
  </si>
  <si>
    <t>資           產</t>
  </si>
  <si>
    <t>金          額</t>
  </si>
  <si>
    <t>％</t>
  </si>
  <si>
    <t>單位</t>
  </si>
  <si>
    <t>本月數及</t>
  </si>
  <si>
    <t>累計數</t>
  </si>
  <si>
    <t>實際數</t>
  </si>
  <si>
    <t>預算數</t>
  </si>
  <si>
    <t>占預算數％</t>
  </si>
  <si>
    <t>增減(-)％</t>
  </si>
  <si>
    <t>本月數</t>
  </si>
  <si>
    <t>基金來源</t>
  </si>
  <si>
    <t>基金用途</t>
  </si>
  <si>
    <t>本期賸餘（短絀－）</t>
  </si>
  <si>
    <t xml:space="preserve">    房屋及建築</t>
    <phoneticPr fontId="2" type="noConversion"/>
  </si>
  <si>
    <t>2月份本期餘絀</t>
  </si>
  <si>
    <t>3月份本期餘絀</t>
  </si>
  <si>
    <t>4月份本期餘絀</t>
  </si>
  <si>
    <t>5月份本期餘絀</t>
  </si>
  <si>
    <t>6月份本期餘絀</t>
  </si>
  <si>
    <t>7月份本期餘絀</t>
  </si>
  <si>
    <t>8月份本期餘絀</t>
  </si>
  <si>
    <t>9月份本期餘絀</t>
  </si>
  <si>
    <t>10月份本期餘絀</t>
  </si>
  <si>
    <t>11月份本期餘絀</t>
  </si>
  <si>
    <t>12月份本期餘絀</t>
  </si>
  <si>
    <r>
      <t>農</t>
    </r>
    <r>
      <rPr>
        <b/>
        <u/>
        <sz val="16"/>
        <rFont val="Times New Roman"/>
        <family val="1"/>
      </rPr>
      <t xml:space="preserve"> </t>
    </r>
    <r>
      <rPr>
        <b/>
        <u/>
        <sz val="16"/>
        <rFont val="標楷體"/>
        <family val="4"/>
        <charset val="136"/>
      </rPr>
      <t>業</t>
    </r>
    <r>
      <rPr>
        <b/>
        <u/>
        <sz val="16"/>
        <rFont val="Times New Roman"/>
        <family val="1"/>
      </rPr>
      <t xml:space="preserve"> </t>
    </r>
    <r>
      <rPr>
        <b/>
        <u/>
        <sz val="16"/>
        <rFont val="標楷體"/>
        <family val="4"/>
        <charset val="136"/>
      </rPr>
      <t>特</t>
    </r>
    <r>
      <rPr>
        <b/>
        <u/>
        <sz val="16"/>
        <rFont val="Times New Roman"/>
        <family val="1"/>
      </rPr>
      <t xml:space="preserve"> </t>
    </r>
    <r>
      <rPr>
        <b/>
        <u/>
        <sz val="16"/>
        <rFont val="標楷體"/>
        <family val="4"/>
        <charset val="136"/>
      </rPr>
      <t>別</t>
    </r>
    <r>
      <rPr>
        <b/>
        <u/>
        <sz val="16"/>
        <rFont val="Times New Roman"/>
        <family val="1"/>
      </rPr>
      <t xml:space="preserve"> </t>
    </r>
    <r>
      <rPr>
        <b/>
        <u/>
        <sz val="16"/>
        <rFont val="標楷體"/>
        <family val="4"/>
        <charset val="136"/>
      </rPr>
      <t>收</t>
    </r>
    <r>
      <rPr>
        <b/>
        <u/>
        <sz val="16"/>
        <rFont val="Times New Roman"/>
        <family val="1"/>
      </rPr>
      <t xml:space="preserve"> </t>
    </r>
    <r>
      <rPr>
        <b/>
        <u/>
        <sz val="16"/>
        <rFont val="標楷體"/>
        <family val="4"/>
        <charset val="136"/>
      </rPr>
      <t>入</t>
    </r>
    <r>
      <rPr>
        <b/>
        <u/>
        <sz val="16"/>
        <rFont val="Times New Roman"/>
        <family val="1"/>
      </rPr>
      <t xml:space="preserve"> </t>
    </r>
    <r>
      <rPr>
        <b/>
        <u/>
        <sz val="16"/>
        <rFont val="標楷體"/>
        <family val="4"/>
        <charset val="136"/>
      </rPr>
      <t>基</t>
    </r>
    <r>
      <rPr>
        <u/>
        <sz val="16"/>
        <rFont val="Times New Roman"/>
        <family val="1"/>
      </rPr>
      <t xml:space="preserve"> </t>
    </r>
    <r>
      <rPr>
        <b/>
        <u/>
        <sz val="16"/>
        <rFont val="標楷體"/>
        <family val="4"/>
        <charset val="136"/>
      </rPr>
      <t>金</t>
    </r>
    <phoneticPr fontId="2" type="noConversion"/>
  </si>
  <si>
    <t>科  目  名  稱</t>
  </si>
  <si>
    <t>檢查
號碼</t>
  </si>
  <si>
    <t>資          產</t>
  </si>
  <si>
    <t>日期更新</t>
    <phoneticPr fontId="2" type="noConversion"/>
  </si>
  <si>
    <r>
      <t>書面</t>
    </r>
    <r>
      <rPr>
        <sz val="12"/>
        <rFont val="新細明體"/>
        <family val="1"/>
        <charset val="136"/>
      </rPr>
      <t>:紙本</t>
    </r>
    <r>
      <rPr>
        <sz val="12"/>
        <color indexed="12"/>
        <rFont val="新細明體"/>
        <family val="1"/>
        <charset val="136"/>
      </rPr>
      <t>每月</t>
    </r>
    <r>
      <rPr>
        <b/>
        <sz val="12"/>
        <color indexed="12"/>
        <rFont val="新細明體"/>
        <family val="1"/>
        <charset val="136"/>
      </rPr>
      <t>12日前</t>
    </r>
    <r>
      <rPr>
        <sz val="12"/>
        <color indexed="12"/>
        <rFont val="新細明體"/>
        <family val="1"/>
        <charset val="136"/>
      </rPr>
      <t>以</t>
    </r>
    <r>
      <rPr>
        <sz val="12"/>
        <rFont val="新細明體"/>
        <family val="1"/>
        <charset val="136"/>
      </rPr>
      <t>遞送單送出(送出4份，自留1份，送稽核科公告1份，合共6份)</t>
    </r>
    <phoneticPr fontId="2" type="noConversion"/>
  </si>
  <si>
    <r>
      <t>農</t>
    </r>
    <r>
      <rPr>
        <b/>
        <u/>
        <sz val="20"/>
        <color indexed="8"/>
        <rFont val="Times New Roman"/>
        <family val="1"/>
      </rPr>
      <t xml:space="preserve"> </t>
    </r>
    <r>
      <rPr>
        <b/>
        <u/>
        <sz val="20"/>
        <color indexed="8"/>
        <rFont val="標楷體"/>
        <family val="4"/>
        <charset val="136"/>
      </rPr>
      <t>業</t>
    </r>
    <r>
      <rPr>
        <b/>
        <u/>
        <sz val="20"/>
        <color indexed="8"/>
        <rFont val="Times New Roman"/>
        <family val="1"/>
      </rPr>
      <t xml:space="preserve"> </t>
    </r>
    <r>
      <rPr>
        <b/>
        <u/>
        <sz val="20"/>
        <color indexed="8"/>
        <rFont val="標楷體"/>
        <family val="4"/>
        <charset val="136"/>
      </rPr>
      <t>特</t>
    </r>
    <r>
      <rPr>
        <b/>
        <u/>
        <sz val="20"/>
        <color indexed="8"/>
        <rFont val="Times New Roman"/>
        <family val="1"/>
      </rPr>
      <t xml:space="preserve"> </t>
    </r>
    <r>
      <rPr>
        <b/>
        <u/>
        <sz val="20"/>
        <color indexed="8"/>
        <rFont val="標楷體"/>
        <family val="4"/>
        <charset val="136"/>
      </rPr>
      <t>別</t>
    </r>
    <r>
      <rPr>
        <b/>
        <u/>
        <sz val="20"/>
        <color indexed="8"/>
        <rFont val="Times New Roman"/>
        <family val="1"/>
      </rPr>
      <t xml:space="preserve"> </t>
    </r>
    <r>
      <rPr>
        <b/>
        <u/>
        <sz val="20"/>
        <color indexed="8"/>
        <rFont val="標楷體"/>
        <family val="4"/>
        <charset val="136"/>
      </rPr>
      <t>收</t>
    </r>
    <r>
      <rPr>
        <b/>
        <u/>
        <sz val="20"/>
        <color indexed="8"/>
        <rFont val="Times New Roman"/>
        <family val="1"/>
      </rPr>
      <t xml:space="preserve"> </t>
    </r>
    <r>
      <rPr>
        <b/>
        <u/>
        <sz val="20"/>
        <color indexed="8"/>
        <rFont val="標楷體"/>
        <family val="4"/>
        <charset val="136"/>
      </rPr>
      <t>入</t>
    </r>
    <r>
      <rPr>
        <b/>
        <u/>
        <sz val="20"/>
        <color indexed="8"/>
        <rFont val="Times New Roman"/>
        <family val="1"/>
      </rPr>
      <t xml:space="preserve"> </t>
    </r>
    <r>
      <rPr>
        <b/>
        <u/>
        <sz val="20"/>
        <color indexed="8"/>
        <rFont val="標楷體"/>
        <family val="4"/>
        <charset val="136"/>
      </rPr>
      <t>基</t>
    </r>
    <r>
      <rPr>
        <u/>
        <sz val="20"/>
        <color indexed="8"/>
        <rFont val="Times New Roman"/>
        <family val="1"/>
      </rPr>
      <t xml:space="preserve"> </t>
    </r>
    <r>
      <rPr>
        <b/>
        <u/>
        <sz val="20"/>
        <color indexed="8"/>
        <rFont val="標楷體"/>
        <family val="4"/>
        <charset val="136"/>
      </rPr>
      <t>金</t>
    </r>
    <phoneticPr fontId="2" type="noConversion"/>
  </si>
  <si>
    <t>平    衡    表</t>
    <phoneticPr fontId="2" type="noConversion"/>
  </si>
  <si>
    <t>編  號</t>
    <phoneticPr fontId="2" type="noConversion"/>
  </si>
  <si>
    <t>一、流動資產</t>
    <phoneticPr fontId="2" type="noConversion"/>
  </si>
  <si>
    <t>一、流動負債</t>
    <phoneticPr fontId="2" type="noConversion"/>
  </si>
  <si>
    <t>21</t>
    <phoneticPr fontId="2" type="noConversion"/>
  </si>
  <si>
    <r>
      <t xml:space="preserve"> </t>
    </r>
    <r>
      <rPr>
        <sz val="12"/>
        <color indexed="8"/>
        <rFont val="Times New Roman"/>
        <family val="1"/>
      </rPr>
      <t xml:space="preserve"> 1.</t>
    </r>
    <r>
      <rPr>
        <sz val="12"/>
        <color indexed="8"/>
        <rFont val="標楷體"/>
        <family val="4"/>
        <charset val="136"/>
      </rPr>
      <t>現金</t>
    </r>
    <phoneticPr fontId="2" type="noConversion"/>
  </si>
  <si>
    <r>
      <t xml:space="preserve">  </t>
    </r>
    <r>
      <rPr>
        <sz val="12"/>
        <color indexed="8"/>
        <rFont val="Times New Roman"/>
        <family val="1"/>
      </rPr>
      <t>1.</t>
    </r>
    <r>
      <rPr>
        <sz val="12"/>
        <color indexed="8"/>
        <rFont val="標楷體"/>
        <family val="4"/>
        <charset val="136"/>
      </rPr>
      <t>短期債務</t>
    </r>
    <phoneticPr fontId="7" type="noConversion"/>
  </si>
  <si>
    <t>211</t>
    <phoneticPr fontId="2" type="noConversion"/>
  </si>
  <si>
    <r>
      <t xml:space="preserve">    </t>
    </r>
    <r>
      <rPr>
        <sz val="12"/>
        <color indexed="8"/>
        <rFont val="Times New Roman"/>
        <family val="1"/>
      </rPr>
      <t>(1)</t>
    </r>
    <r>
      <rPr>
        <sz val="12"/>
        <color indexed="8"/>
        <rFont val="標楷體"/>
        <family val="4"/>
        <charset val="136"/>
      </rPr>
      <t>庫存現金</t>
    </r>
    <phoneticPr fontId="2" type="noConversion"/>
  </si>
  <si>
    <r>
      <t xml:space="preserve">    </t>
    </r>
    <r>
      <rPr>
        <sz val="12"/>
        <color indexed="8"/>
        <rFont val="Times New Roman"/>
        <family val="1"/>
      </rPr>
      <t>(1)</t>
    </r>
    <r>
      <rPr>
        <sz val="12"/>
        <color indexed="8"/>
        <rFont val="標楷體"/>
        <family val="4"/>
        <charset val="136"/>
      </rPr>
      <t>短期借款</t>
    </r>
    <phoneticPr fontId="7" type="noConversion"/>
  </si>
  <si>
    <t>2112</t>
    <phoneticPr fontId="2" type="noConversion"/>
  </si>
  <si>
    <r>
      <t xml:space="preserve">    </t>
    </r>
    <r>
      <rPr>
        <sz val="12"/>
        <color indexed="8"/>
        <rFont val="Times New Roman"/>
        <family val="1"/>
      </rPr>
      <t>(2)</t>
    </r>
    <r>
      <rPr>
        <sz val="12"/>
        <color indexed="8"/>
        <rFont val="標楷體"/>
        <family val="4"/>
        <charset val="136"/>
      </rPr>
      <t>銀行存款</t>
    </r>
    <phoneticPr fontId="2" type="noConversion"/>
  </si>
  <si>
    <t xml:space="preserve">  2.應付款項</t>
    <phoneticPr fontId="2" type="noConversion"/>
  </si>
  <si>
    <t>212</t>
    <phoneticPr fontId="2" type="noConversion"/>
  </si>
  <si>
    <r>
      <t xml:space="preserve">    </t>
    </r>
    <r>
      <rPr>
        <sz val="12"/>
        <color indexed="8"/>
        <rFont val="Times New Roman"/>
        <family val="1"/>
      </rPr>
      <t>(3)</t>
    </r>
    <r>
      <rPr>
        <sz val="12"/>
        <color indexed="8"/>
        <rFont val="標楷體"/>
        <family val="4"/>
        <charset val="136"/>
      </rPr>
      <t>零用及週轉金</t>
    </r>
    <phoneticPr fontId="2" type="noConversion"/>
  </si>
  <si>
    <r>
      <t xml:space="preserve">    </t>
    </r>
    <r>
      <rPr>
        <sz val="12"/>
        <color indexed="8"/>
        <rFont val="Times New Roman"/>
        <family val="1"/>
      </rPr>
      <t>(1)</t>
    </r>
    <r>
      <rPr>
        <sz val="12"/>
        <color indexed="8"/>
        <rFont val="標楷體"/>
        <family val="4"/>
        <charset val="136"/>
      </rPr>
      <t>應付帳款</t>
    </r>
    <phoneticPr fontId="2" type="noConversion"/>
  </si>
  <si>
    <t>2122</t>
    <phoneticPr fontId="2" type="noConversion"/>
  </si>
  <si>
    <r>
      <t xml:space="preserve">  </t>
    </r>
    <r>
      <rPr>
        <sz val="12"/>
        <color indexed="8"/>
        <rFont val="Times New Roman"/>
        <family val="1"/>
      </rPr>
      <t xml:space="preserve">    (4)</t>
    </r>
    <r>
      <rPr>
        <sz val="12"/>
        <color indexed="8"/>
        <rFont val="標楷體"/>
        <family val="4"/>
        <charset val="136"/>
      </rPr>
      <t>匯撥中現金</t>
    </r>
    <phoneticPr fontId="2" type="noConversion"/>
  </si>
  <si>
    <t>1114</t>
    <phoneticPr fontId="2" type="noConversion"/>
  </si>
  <si>
    <r>
      <t xml:space="preserve">    </t>
    </r>
    <r>
      <rPr>
        <sz val="12"/>
        <color indexed="8"/>
        <rFont val="Times New Roman"/>
        <family val="1"/>
      </rPr>
      <t>(2)</t>
    </r>
    <r>
      <rPr>
        <sz val="12"/>
        <color indexed="8"/>
        <rFont val="標楷體"/>
        <family val="4"/>
        <charset val="136"/>
      </rPr>
      <t>應付代收款</t>
    </r>
    <phoneticPr fontId="2" type="noConversion"/>
  </si>
  <si>
    <t>2123</t>
    <phoneticPr fontId="2" type="noConversion"/>
  </si>
  <si>
    <r>
      <t xml:space="preserve"> </t>
    </r>
    <r>
      <rPr>
        <sz val="12"/>
        <color indexed="8"/>
        <rFont val="Times New Roman"/>
        <family val="1"/>
      </rPr>
      <t xml:space="preserve"> 2.</t>
    </r>
    <r>
      <rPr>
        <sz val="12"/>
        <color indexed="8"/>
        <rFont val="標楷體"/>
        <family val="4"/>
        <charset val="136"/>
      </rPr>
      <t>短期投資</t>
    </r>
    <phoneticPr fontId="2" type="noConversion"/>
  </si>
  <si>
    <t>112</t>
    <phoneticPr fontId="2" type="noConversion"/>
  </si>
  <si>
    <r>
      <t xml:space="preserve">    </t>
    </r>
    <r>
      <rPr>
        <sz val="12"/>
        <color indexed="8"/>
        <rFont val="Times New Roman"/>
        <family val="1"/>
      </rPr>
      <t>(3)</t>
    </r>
    <r>
      <rPr>
        <sz val="12"/>
        <color indexed="8"/>
        <rFont val="標楷體"/>
        <family val="4"/>
        <charset val="136"/>
      </rPr>
      <t>應付費用</t>
    </r>
    <phoneticPr fontId="2" type="noConversion"/>
  </si>
  <si>
    <t>2125</t>
    <phoneticPr fontId="2" type="noConversion"/>
  </si>
  <si>
    <r>
      <t xml:space="preserve">    </t>
    </r>
    <r>
      <rPr>
        <sz val="12"/>
        <color indexed="8"/>
        <rFont val="Times New Roman"/>
        <family val="1"/>
      </rPr>
      <t>(1)</t>
    </r>
    <r>
      <rPr>
        <sz val="12"/>
        <color indexed="8"/>
        <rFont val="標楷體"/>
        <family val="4"/>
        <charset val="136"/>
      </rPr>
      <t>有價證券</t>
    </r>
    <phoneticPr fontId="2" type="noConversion"/>
  </si>
  <si>
    <t>1122</t>
    <phoneticPr fontId="2" type="noConversion"/>
  </si>
  <si>
    <r>
      <t xml:space="preserve">    </t>
    </r>
    <r>
      <rPr>
        <sz val="12"/>
        <color indexed="8"/>
        <rFont val="Times New Roman"/>
        <family val="1"/>
      </rPr>
      <t>(4)</t>
    </r>
    <r>
      <rPr>
        <sz val="12"/>
        <color indexed="8"/>
        <rFont val="標楷體"/>
        <family val="4"/>
        <charset val="136"/>
      </rPr>
      <t>應付利息</t>
    </r>
    <phoneticPr fontId="2" type="noConversion"/>
  </si>
  <si>
    <t>2127</t>
    <phoneticPr fontId="2" type="noConversion"/>
  </si>
  <si>
    <r>
      <t xml:space="preserve"> </t>
    </r>
    <r>
      <rPr>
        <sz val="12"/>
        <color indexed="8"/>
        <rFont val="Times New Roman"/>
        <family val="1"/>
      </rPr>
      <t>3.</t>
    </r>
    <r>
      <rPr>
        <sz val="12"/>
        <color indexed="8"/>
        <rFont val="標楷體"/>
        <family val="4"/>
        <charset val="136"/>
      </rPr>
      <t>應收款項</t>
    </r>
    <phoneticPr fontId="2" type="noConversion"/>
  </si>
  <si>
    <t>113</t>
    <phoneticPr fontId="2" type="noConversion"/>
  </si>
  <si>
    <r>
      <t xml:space="preserve">    </t>
    </r>
    <r>
      <rPr>
        <sz val="12"/>
        <color indexed="8"/>
        <rFont val="Times New Roman"/>
        <family val="1"/>
      </rPr>
      <t>(5)</t>
    </r>
    <r>
      <rPr>
        <sz val="12"/>
        <color indexed="8"/>
        <rFont val="標楷體"/>
        <family val="4"/>
        <charset val="136"/>
      </rPr>
      <t>其他應付款</t>
    </r>
    <phoneticPr fontId="2" type="noConversion"/>
  </si>
  <si>
    <r>
      <t xml:space="preserve">    </t>
    </r>
    <r>
      <rPr>
        <sz val="12"/>
        <color indexed="8"/>
        <rFont val="Times New Roman"/>
        <family val="1"/>
      </rPr>
      <t>(1)</t>
    </r>
    <r>
      <rPr>
        <sz val="12"/>
        <color indexed="8"/>
        <rFont val="標楷體"/>
        <family val="4"/>
        <charset val="136"/>
      </rPr>
      <t>應收票據</t>
    </r>
    <phoneticPr fontId="2" type="noConversion"/>
  </si>
  <si>
    <t>1131</t>
    <phoneticPr fontId="2" type="noConversion"/>
  </si>
  <si>
    <t xml:space="preserve">  3.預收款項</t>
    <phoneticPr fontId="2" type="noConversion"/>
  </si>
  <si>
    <t>213</t>
    <phoneticPr fontId="2" type="noConversion"/>
  </si>
  <si>
    <r>
      <t>數</t>
    </r>
    <r>
      <rPr>
        <sz val="14"/>
        <color indexed="12"/>
        <rFont val="Times New Roman"/>
        <family val="1"/>
      </rPr>
      <t xml:space="preserve">               </t>
    </r>
    <r>
      <rPr>
        <sz val="14"/>
        <color indexed="12"/>
        <rFont val="標楷體"/>
        <family val="4"/>
        <charset val="136"/>
      </rPr>
      <t>量</t>
    </r>
    <phoneticPr fontId="2" type="noConversion"/>
  </si>
  <si>
    <r>
      <t>金</t>
    </r>
    <r>
      <rPr>
        <sz val="14"/>
        <color indexed="12"/>
        <rFont val="Times New Roman"/>
        <family val="1"/>
      </rPr>
      <t xml:space="preserve">                      </t>
    </r>
    <r>
      <rPr>
        <sz val="14"/>
        <color indexed="12"/>
        <rFont val="標楷體"/>
        <family val="4"/>
        <charset val="136"/>
      </rPr>
      <t>額</t>
    </r>
    <phoneticPr fontId="2" type="noConversion"/>
  </si>
  <si>
    <t xml:space="preserve"> 農村再生建設及發展計畫</t>
    <phoneticPr fontId="2" type="noConversion"/>
  </si>
  <si>
    <t>同左。</t>
    <phoneticPr fontId="2" type="noConversion"/>
  </si>
  <si>
    <r>
      <t>主計處</t>
    </r>
    <r>
      <rPr>
        <sz val="12"/>
        <rFont val="新細明體"/>
        <family val="1"/>
        <charset val="136"/>
      </rPr>
      <t>:「來源餘絀表」、「平衡表」、「固定資產購建」、「說明」
                M 給主計總處潘霞翠 [evelyn83@dgbas.gov.tw](2380-3718) 副本給徐璧玲【bye@dgbas.gov.tw】(2380-3715)</t>
    </r>
    <phoneticPr fontId="2" type="noConversion"/>
  </si>
  <si>
    <t xml:space="preserve">   雜項收入</t>
    <phoneticPr fontId="20" type="noConversion"/>
  </si>
  <si>
    <t xml:space="preserve">   收回金融業特別準備</t>
    <phoneticPr fontId="20" type="noConversion"/>
  </si>
  <si>
    <r>
      <t>森林鐵路柴油機車因阿里山鐵路第</t>
    </r>
    <r>
      <rPr>
        <sz val="14"/>
        <rFont val="Times New Roman"/>
        <family val="1"/>
      </rPr>
      <t>42</t>
    </r>
    <r>
      <rPr>
        <sz val="14"/>
        <rFont val="細明體"/>
        <family val="3"/>
        <charset val="136"/>
      </rPr>
      <t>號隧道處坍方，試車時程延誤；軌道砸道車發生履約爭議處理中，致執行進度落後。</t>
    </r>
  </si>
  <si>
    <t>2-12月才須複製(貼上「值」)，1月份不貼</t>
    <phoneticPr fontId="2" type="noConversion"/>
  </si>
  <si>
    <r>
      <t xml:space="preserve">  </t>
    </r>
    <r>
      <rPr>
        <sz val="12"/>
        <rFont val="Times New Roman"/>
        <family val="1"/>
      </rPr>
      <t>(1)</t>
    </r>
    <r>
      <rPr>
        <sz val="12"/>
        <rFont val="標楷體"/>
        <family val="4"/>
        <charset val="136"/>
      </rPr>
      <t>累積餘額</t>
    </r>
    <phoneticPr fontId="7" type="noConversion"/>
  </si>
  <si>
    <t>3111</t>
    <phoneticPr fontId="2" type="noConversion"/>
  </si>
  <si>
    <t>0</t>
    <phoneticPr fontId="2" type="noConversion"/>
  </si>
  <si>
    <t>農業天然災
害救助基金</t>
    <phoneticPr fontId="24" type="noConversion"/>
  </si>
  <si>
    <t>截至目前平準魚種市場交易價格尚稱穩定，無連續5日跌至平準價格80%以下之情形，未啟動實施平準計畫。</t>
    <phoneticPr fontId="2" type="noConversion"/>
  </si>
  <si>
    <t>同左。</t>
    <phoneticPr fontId="2" type="noConversion"/>
  </si>
  <si>
    <r>
      <t xml:space="preserve">   </t>
    </r>
    <r>
      <rPr>
        <sz val="12"/>
        <color indexed="8"/>
        <rFont val="Times New Roman"/>
        <family val="1"/>
      </rPr>
      <t xml:space="preserve">  (2)</t>
    </r>
    <r>
      <rPr>
        <sz val="12"/>
        <color indexed="8"/>
        <rFont val="標楷體"/>
        <family val="4"/>
        <charset val="136"/>
      </rPr>
      <t>應收帳款</t>
    </r>
    <phoneticPr fontId="2" type="noConversion"/>
  </si>
  <si>
    <t>1133</t>
    <phoneticPr fontId="2" type="noConversion"/>
  </si>
  <si>
    <r>
      <t xml:space="preserve">    </t>
    </r>
    <r>
      <rPr>
        <sz val="12"/>
        <color indexed="8"/>
        <rFont val="Times New Roman"/>
        <family val="1"/>
      </rPr>
      <t>(1)</t>
    </r>
    <r>
      <rPr>
        <sz val="12"/>
        <color indexed="8"/>
        <rFont val="標楷體"/>
        <family val="4"/>
        <charset val="136"/>
      </rPr>
      <t>預收收入</t>
    </r>
    <phoneticPr fontId="2" type="noConversion"/>
  </si>
  <si>
    <r>
      <t xml:space="preserve">    </t>
    </r>
    <r>
      <rPr>
        <sz val="12"/>
        <color indexed="8"/>
        <rFont val="Times New Roman"/>
        <family val="1"/>
      </rPr>
      <t>(3)</t>
    </r>
    <r>
      <rPr>
        <sz val="12"/>
        <color indexed="8"/>
        <rFont val="標楷體"/>
        <family val="4"/>
        <charset val="136"/>
      </rPr>
      <t>備抵呆帳-應收帳款</t>
    </r>
    <phoneticPr fontId="2" type="noConversion"/>
  </si>
  <si>
    <t>1134</t>
    <phoneticPr fontId="2" type="noConversion"/>
  </si>
  <si>
    <r>
      <t xml:space="preserve">    </t>
    </r>
    <r>
      <rPr>
        <sz val="12"/>
        <color indexed="8"/>
        <rFont val="Times New Roman"/>
        <family val="1"/>
      </rPr>
      <t>(2)</t>
    </r>
    <r>
      <rPr>
        <sz val="12"/>
        <color indexed="8"/>
        <rFont val="標楷體"/>
        <family val="4"/>
        <charset val="136"/>
      </rPr>
      <t>預收定金</t>
    </r>
    <phoneticPr fontId="2" type="noConversion"/>
  </si>
  <si>
    <r>
      <t xml:space="preserve">    </t>
    </r>
    <r>
      <rPr>
        <sz val="12"/>
        <color indexed="8"/>
        <rFont val="Times New Roman"/>
        <family val="1"/>
      </rPr>
      <t>(4)</t>
    </r>
    <r>
      <rPr>
        <sz val="12"/>
        <color indexed="8"/>
        <rFont val="標楷體"/>
        <family val="4"/>
        <charset val="136"/>
      </rPr>
      <t>留抵稅額</t>
    </r>
    <phoneticPr fontId="2" type="noConversion"/>
  </si>
  <si>
    <t>113D</t>
    <phoneticPr fontId="2" type="noConversion"/>
  </si>
  <si>
    <r>
      <t xml:space="preserve">    </t>
    </r>
    <r>
      <rPr>
        <sz val="12"/>
        <color indexed="8"/>
        <rFont val="Times New Roman"/>
        <family val="1"/>
      </rPr>
      <t>(3)</t>
    </r>
    <r>
      <rPr>
        <sz val="12"/>
        <color indexed="8"/>
        <rFont val="標楷體"/>
        <family val="4"/>
        <charset val="136"/>
      </rPr>
      <t>預收貨款</t>
    </r>
    <phoneticPr fontId="2" type="noConversion"/>
  </si>
  <si>
    <r>
      <t xml:space="preserve">    </t>
    </r>
    <r>
      <rPr>
        <sz val="12"/>
        <color indexed="8"/>
        <rFont val="Times New Roman"/>
        <family val="1"/>
      </rPr>
      <t>(5)</t>
    </r>
    <r>
      <rPr>
        <sz val="12"/>
        <color indexed="8"/>
        <rFont val="標楷體"/>
        <family val="4"/>
        <charset val="136"/>
      </rPr>
      <t>應收收益</t>
    </r>
    <phoneticPr fontId="2" type="noConversion"/>
  </si>
  <si>
    <r>
      <t xml:space="preserve">    </t>
    </r>
    <r>
      <rPr>
        <sz val="12"/>
        <color indexed="8"/>
        <rFont val="Times New Roman"/>
        <family val="1"/>
      </rPr>
      <t>(4)</t>
    </r>
    <r>
      <rPr>
        <sz val="12"/>
        <color indexed="8"/>
        <rFont val="標楷體"/>
        <family val="4"/>
        <charset val="136"/>
      </rPr>
      <t>銷項稅額</t>
    </r>
    <phoneticPr fontId="2" type="noConversion"/>
  </si>
  <si>
    <t>2135</t>
    <phoneticPr fontId="2" type="noConversion"/>
  </si>
  <si>
    <r>
      <t xml:space="preserve">    </t>
    </r>
    <r>
      <rPr>
        <sz val="12"/>
        <color indexed="8"/>
        <rFont val="Times New Roman"/>
        <family val="1"/>
      </rPr>
      <t>(6)</t>
    </r>
    <r>
      <rPr>
        <sz val="12"/>
        <color indexed="8"/>
        <rFont val="標楷體"/>
        <family val="4"/>
        <charset val="136"/>
      </rPr>
      <t>應收利息</t>
    </r>
    <phoneticPr fontId="2" type="noConversion"/>
  </si>
  <si>
    <r>
      <t xml:space="preserve">    </t>
    </r>
    <r>
      <rPr>
        <sz val="12"/>
        <color indexed="8"/>
        <rFont val="Times New Roman"/>
        <family val="1"/>
      </rPr>
      <t>(5)</t>
    </r>
    <r>
      <rPr>
        <sz val="12"/>
        <color indexed="8"/>
        <rFont val="標楷體"/>
        <family val="4"/>
        <charset val="136"/>
      </rPr>
      <t>其他預收款</t>
    </r>
    <phoneticPr fontId="2" type="noConversion"/>
  </si>
  <si>
    <t>213Y</t>
    <phoneticPr fontId="2" type="noConversion"/>
  </si>
  <si>
    <r>
      <t xml:space="preserve">    </t>
    </r>
    <r>
      <rPr>
        <sz val="12"/>
        <color indexed="8"/>
        <rFont val="Times New Roman"/>
        <family val="1"/>
      </rPr>
      <t>(7)</t>
    </r>
    <r>
      <rPr>
        <sz val="12"/>
        <color indexed="8"/>
        <rFont val="標楷體"/>
        <family val="4"/>
        <charset val="136"/>
      </rPr>
      <t>其他應收款</t>
    </r>
    <phoneticPr fontId="2" type="noConversion"/>
  </si>
  <si>
    <r>
      <t xml:space="preserve">    </t>
    </r>
    <r>
      <rPr>
        <sz val="12"/>
        <color indexed="8"/>
        <rFont val="Times New Roman"/>
        <family val="1"/>
      </rPr>
      <t>(8)</t>
    </r>
    <r>
      <rPr>
        <sz val="12"/>
        <color indexed="8"/>
        <rFont val="標楷體"/>
        <family val="4"/>
        <charset val="136"/>
      </rPr>
      <t>備抵呆帳-其他各項應收款</t>
    </r>
    <phoneticPr fontId="2" type="noConversion"/>
  </si>
  <si>
    <t>113Z</t>
    <phoneticPr fontId="2" type="noConversion"/>
  </si>
  <si>
    <r>
      <t xml:space="preserve">  </t>
    </r>
    <r>
      <rPr>
        <sz val="12"/>
        <color indexed="8"/>
        <rFont val="Times New Roman"/>
        <family val="1"/>
      </rPr>
      <t>4.</t>
    </r>
    <r>
      <rPr>
        <sz val="12"/>
        <color indexed="8"/>
        <rFont val="標楷體"/>
        <family val="4"/>
        <charset val="136"/>
      </rPr>
      <t>存貨</t>
    </r>
    <phoneticPr fontId="2" type="noConversion"/>
  </si>
  <si>
    <t>114</t>
    <phoneticPr fontId="2" type="noConversion"/>
  </si>
  <si>
    <t>二、其他負債</t>
    <phoneticPr fontId="2" type="noConversion"/>
  </si>
  <si>
    <r>
      <t xml:space="preserve">   </t>
    </r>
    <r>
      <rPr>
        <sz val="12"/>
        <color indexed="8"/>
        <rFont val="Times New Roman"/>
        <family val="1"/>
      </rPr>
      <t xml:space="preserve">  (1)</t>
    </r>
    <r>
      <rPr>
        <sz val="12"/>
        <color indexed="8"/>
        <rFont val="標楷體"/>
        <family val="4"/>
        <charset val="136"/>
      </rPr>
      <t>原  料</t>
    </r>
    <phoneticPr fontId="2" type="noConversion"/>
  </si>
  <si>
    <t xml:space="preserve">  1.什項負債</t>
    <phoneticPr fontId="2" type="noConversion"/>
  </si>
  <si>
    <r>
      <t xml:space="preserve">    </t>
    </r>
    <r>
      <rPr>
        <sz val="12"/>
        <color indexed="8"/>
        <rFont val="Times New Roman"/>
        <family val="1"/>
      </rPr>
      <t>(2)</t>
    </r>
    <r>
      <rPr>
        <sz val="12"/>
        <color indexed="8"/>
        <rFont val="標楷體"/>
        <family val="4"/>
        <charset val="136"/>
      </rPr>
      <t>物　料</t>
    </r>
    <phoneticPr fontId="2" type="noConversion"/>
  </si>
  <si>
    <t>1141</t>
    <phoneticPr fontId="2" type="noConversion"/>
  </si>
  <si>
    <r>
      <t xml:space="preserve">    </t>
    </r>
    <r>
      <rPr>
        <sz val="12"/>
        <color indexed="8"/>
        <rFont val="Times New Roman"/>
        <family val="1"/>
      </rPr>
      <t>(1)</t>
    </r>
    <r>
      <rPr>
        <sz val="12"/>
        <color indexed="8"/>
        <rFont val="標楷體"/>
        <family val="4"/>
        <charset val="136"/>
      </rPr>
      <t>存入保證金</t>
    </r>
    <phoneticPr fontId="2" type="noConversion"/>
  </si>
  <si>
    <r>
      <t xml:space="preserve">    </t>
    </r>
    <r>
      <rPr>
        <sz val="12"/>
        <color indexed="8"/>
        <rFont val="Times New Roman"/>
        <family val="1"/>
      </rPr>
      <t>(3)</t>
    </r>
    <r>
      <rPr>
        <sz val="12"/>
        <color indexed="8"/>
        <rFont val="標楷體"/>
        <family val="4"/>
        <charset val="136"/>
      </rPr>
      <t>商品存貨</t>
    </r>
    <phoneticPr fontId="2" type="noConversion"/>
  </si>
  <si>
    <t>1142</t>
    <phoneticPr fontId="2" type="noConversion"/>
  </si>
  <si>
    <r>
      <t xml:space="preserve">    </t>
    </r>
    <r>
      <rPr>
        <sz val="12"/>
        <color indexed="8"/>
        <rFont val="Times New Roman"/>
        <family val="1"/>
      </rPr>
      <t>(2)</t>
    </r>
    <r>
      <rPr>
        <sz val="12"/>
        <color indexed="8"/>
        <rFont val="標楷體"/>
        <family val="4"/>
        <charset val="136"/>
      </rPr>
      <t>應付保管款</t>
    </r>
    <phoneticPr fontId="2" type="noConversion"/>
  </si>
  <si>
    <r>
      <t xml:space="preserve">    </t>
    </r>
    <r>
      <rPr>
        <sz val="12"/>
        <color indexed="8"/>
        <rFont val="Times New Roman"/>
        <family val="1"/>
      </rPr>
      <t>(4)</t>
    </r>
    <r>
      <rPr>
        <sz val="12"/>
        <color indexed="8"/>
        <rFont val="標楷體"/>
        <family val="4"/>
        <charset val="136"/>
      </rPr>
      <t>在製品</t>
    </r>
    <phoneticPr fontId="2" type="noConversion"/>
  </si>
  <si>
    <r>
      <t xml:space="preserve"> </t>
    </r>
    <r>
      <rPr>
        <sz val="12"/>
        <color indexed="8"/>
        <rFont val="標楷體"/>
        <family val="4"/>
        <charset val="136"/>
      </rPr>
      <t xml:space="preserve">   </t>
    </r>
    <r>
      <rPr>
        <sz val="12"/>
        <color indexed="8"/>
        <rFont val="Times New Roman"/>
        <family val="1"/>
      </rPr>
      <t xml:space="preserve"> (3)</t>
    </r>
    <r>
      <rPr>
        <sz val="12"/>
        <color indexed="8"/>
        <rFont val="標楷體"/>
        <family val="4"/>
        <charset val="136"/>
      </rPr>
      <t>應付退休及離職金</t>
    </r>
    <phoneticPr fontId="2" type="noConversion"/>
  </si>
  <si>
    <r>
      <t xml:space="preserve">   </t>
    </r>
    <r>
      <rPr>
        <sz val="12"/>
        <color indexed="8"/>
        <rFont val="Times New Roman"/>
        <family val="1"/>
      </rPr>
      <t xml:space="preserve">  (5)</t>
    </r>
    <r>
      <rPr>
        <sz val="12"/>
        <color indexed="8"/>
        <rFont val="標楷體"/>
        <family val="4"/>
        <charset val="136"/>
      </rPr>
      <t>製成品</t>
    </r>
    <phoneticPr fontId="2" type="noConversion"/>
  </si>
  <si>
    <r>
      <t xml:space="preserve">    </t>
    </r>
    <r>
      <rPr>
        <sz val="12"/>
        <color indexed="8"/>
        <rFont val="Times New Roman"/>
        <family val="1"/>
      </rPr>
      <t>(4)</t>
    </r>
    <r>
      <rPr>
        <sz val="12"/>
        <color indexed="8"/>
        <rFont val="標楷體"/>
        <family val="4"/>
        <charset val="136"/>
      </rPr>
      <t>暫收及待結轉帳項</t>
    </r>
    <phoneticPr fontId="2" type="noConversion"/>
  </si>
  <si>
    <r>
      <t xml:space="preserve">    </t>
    </r>
    <r>
      <rPr>
        <sz val="12"/>
        <color indexed="8"/>
        <rFont val="Times New Roman"/>
        <family val="1"/>
      </rPr>
      <t>(6)</t>
    </r>
    <r>
      <rPr>
        <sz val="12"/>
        <color indexed="8"/>
        <rFont val="標楷體"/>
        <family val="4"/>
        <charset val="136"/>
      </rPr>
      <t>在植農作物</t>
    </r>
    <phoneticPr fontId="2" type="noConversion"/>
  </si>
  <si>
    <t>114B</t>
    <phoneticPr fontId="2" type="noConversion"/>
  </si>
  <si>
    <r>
      <t xml:space="preserve">    </t>
    </r>
    <r>
      <rPr>
        <sz val="12"/>
        <color indexed="8"/>
        <rFont val="Times New Roman"/>
        <family val="1"/>
      </rPr>
      <t>(5)</t>
    </r>
    <r>
      <rPr>
        <sz val="12"/>
        <color indexed="8"/>
        <rFont val="標楷體"/>
        <family val="4"/>
        <charset val="136"/>
      </rPr>
      <t>其他什項負債</t>
    </r>
    <phoneticPr fontId="2" type="noConversion"/>
  </si>
  <si>
    <r>
      <t xml:space="preserve">    </t>
    </r>
    <r>
      <rPr>
        <sz val="12"/>
        <color indexed="8"/>
        <rFont val="Times New Roman"/>
        <family val="1"/>
      </rPr>
      <t>(7)</t>
    </r>
    <r>
      <rPr>
        <sz val="12"/>
        <color indexed="8"/>
        <rFont val="標楷體"/>
        <family val="4"/>
        <charset val="136"/>
      </rPr>
      <t>農產品</t>
    </r>
    <phoneticPr fontId="2" type="noConversion"/>
  </si>
  <si>
    <r>
      <t xml:space="preserve">    </t>
    </r>
    <r>
      <rPr>
        <sz val="12"/>
        <color indexed="8"/>
        <rFont val="Times New Roman"/>
        <family val="1"/>
      </rPr>
      <t>(6)</t>
    </r>
    <r>
      <rPr>
        <sz val="12"/>
        <color indexed="8"/>
        <rFont val="標楷體"/>
        <family val="4"/>
        <charset val="136"/>
      </rPr>
      <t>應付代管資產</t>
    </r>
    <phoneticPr fontId="2" type="noConversion"/>
  </si>
  <si>
    <r>
      <t xml:space="preserve">   </t>
    </r>
    <r>
      <rPr>
        <sz val="12"/>
        <color indexed="8"/>
        <rFont val="Times New Roman"/>
        <family val="1"/>
      </rPr>
      <t xml:space="preserve">  (8)</t>
    </r>
    <r>
      <rPr>
        <sz val="12"/>
        <color indexed="8"/>
        <rFont val="標楷體"/>
        <family val="4"/>
        <charset val="136"/>
      </rPr>
      <t>畜產品</t>
    </r>
    <phoneticPr fontId="2" type="noConversion"/>
  </si>
  <si>
    <r>
      <t xml:space="preserve">    </t>
    </r>
    <r>
      <rPr>
        <sz val="12"/>
        <color indexed="8"/>
        <rFont val="Times New Roman"/>
        <family val="1"/>
      </rPr>
      <t>(9)</t>
    </r>
    <r>
      <rPr>
        <sz val="12"/>
        <color indexed="8"/>
        <rFont val="標楷體"/>
        <family val="4"/>
        <charset val="136"/>
      </rPr>
      <t>備抵存貨跌價短絀</t>
    </r>
    <phoneticPr fontId="2" type="noConversion"/>
  </si>
  <si>
    <r>
      <t xml:space="preserve">    </t>
    </r>
    <r>
      <rPr>
        <sz val="12"/>
        <color indexed="8"/>
        <rFont val="Times New Roman"/>
        <family val="1"/>
      </rPr>
      <t>(1)</t>
    </r>
    <r>
      <rPr>
        <sz val="12"/>
        <color indexed="8"/>
        <rFont val="標楷體"/>
        <family val="4"/>
        <charset val="136"/>
      </rPr>
      <t>金融業特別準備</t>
    </r>
    <phoneticPr fontId="2" type="noConversion"/>
  </si>
  <si>
    <r>
      <t xml:space="preserve"> </t>
    </r>
    <r>
      <rPr>
        <sz val="12"/>
        <color indexed="8"/>
        <rFont val="Times New Roman"/>
        <family val="1"/>
      </rPr>
      <t xml:space="preserve"> 5.</t>
    </r>
    <r>
      <rPr>
        <sz val="12"/>
        <color indexed="8"/>
        <rFont val="標楷體"/>
        <family val="4"/>
        <charset val="136"/>
      </rPr>
      <t>預付款項</t>
    </r>
    <phoneticPr fontId="2" type="noConversion"/>
  </si>
  <si>
    <t>115</t>
    <phoneticPr fontId="2" type="noConversion"/>
  </si>
  <si>
    <r>
      <t>基</t>
    </r>
    <r>
      <rPr>
        <b/>
        <sz val="12"/>
        <color indexed="8"/>
        <rFont val="Times New Roman"/>
        <family val="1"/>
      </rPr>
      <t xml:space="preserve">      </t>
    </r>
    <r>
      <rPr>
        <b/>
        <sz val="12"/>
        <color indexed="8"/>
        <rFont val="標楷體"/>
        <family val="4"/>
        <charset val="136"/>
      </rPr>
      <t>金</t>
    </r>
    <r>
      <rPr>
        <b/>
        <sz val="12"/>
        <color indexed="8"/>
        <rFont val="Times New Roman"/>
        <family val="1"/>
      </rPr>
      <t xml:space="preserve">       </t>
    </r>
    <r>
      <rPr>
        <b/>
        <sz val="12"/>
        <color indexed="8"/>
        <rFont val="標楷體"/>
        <family val="4"/>
        <charset val="136"/>
      </rPr>
      <t>餘</t>
    </r>
    <r>
      <rPr>
        <b/>
        <sz val="12"/>
        <color indexed="8"/>
        <rFont val="Times New Roman"/>
        <family val="1"/>
      </rPr>
      <t xml:space="preserve">        </t>
    </r>
    <r>
      <rPr>
        <b/>
        <sz val="12"/>
        <color indexed="8"/>
        <rFont val="標楷體"/>
        <family val="4"/>
        <charset val="136"/>
      </rPr>
      <t>額</t>
    </r>
    <phoneticPr fontId="2" type="noConversion"/>
  </si>
  <si>
    <r>
      <t xml:space="preserve">    </t>
    </r>
    <r>
      <rPr>
        <sz val="12"/>
        <color indexed="8"/>
        <rFont val="Times New Roman"/>
        <family val="1"/>
      </rPr>
      <t>(1)</t>
    </r>
    <r>
      <rPr>
        <sz val="12"/>
        <color indexed="8"/>
        <rFont val="標楷體"/>
        <family val="4"/>
        <charset val="136"/>
      </rPr>
      <t>預付貨款</t>
    </r>
    <phoneticPr fontId="2" type="noConversion"/>
  </si>
  <si>
    <t>1151</t>
    <phoneticPr fontId="2" type="noConversion"/>
  </si>
  <si>
    <r>
      <t xml:space="preserve">    </t>
    </r>
    <r>
      <rPr>
        <sz val="12"/>
        <color indexed="8"/>
        <rFont val="Times New Roman"/>
        <family val="1"/>
      </rPr>
      <t>(2)</t>
    </r>
    <r>
      <rPr>
        <sz val="12"/>
        <color indexed="8"/>
        <rFont val="標楷體"/>
        <family val="4"/>
        <charset val="136"/>
      </rPr>
      <t>用品盤存</t>
    </r>
    <phoneticPr fontId="2" type="noConversion"/>
  </si>
  <si>
    <t>1153</t>
    <phoneticPr fontId="2" type="noConversion"/>
  </si>
  <si>
    <r>
      <t xml:space="preserve">  </t>
    </r>
    <r>
      <rPr>
        <sz val="12"/>
        <color indexed="8"/>
        <rFont val="Times New Roman"/>
        <family val="1"/>
      </rPr>
      <t>1.</t>
    </r>
    <r>
      <rPr>
        <sz val="12"/>
        <color indexed="8"/>
        <rFont val="標楷體"/>
        <family val="4"/>
        <charset val="136"/>
      </rPr>
      <t>基金餘額</t>
    </r>
    <phoneticPr fontId="7" type="noConversion"/>
  </si>
  <si>
    <t>311</t>
    <phoneticPr fontId="2" type="noConversion"/>
  </si>
  <si>
    <r>
      <t xml:space="preserve">    </t>
    </r>
    <r>
      <rPr>
        <sz val="12"/>
        <color indexed="8"/>
        <rFont val="Times New Roman"/>
        <family val="1"/>
      </rPr>
      <t>(3)</t>
    </r>
    <r>
      <rPr>
        <sz val="12"/>
        <color indexed="8"/>
        <rFont val="標楷體"/>
        <family val="4"/>
        <charset val="136"/>
      </rPr>
      <t>預付費用</t>
    </r>
    <phoneticPr fontId="2" type="noConversion"/>
  </si>
  <si>
    <t>1154</t>
    <phoneticPr fontId="2" type="noConversion"/>
  </si>
  <si>
    <r>
      <t xml:space="preserve">       </t>
    </r>
    <r>
      <rPr>
        <sz val="12"/>
        <color indexed="8"/>
        <rFont val="Arial Unicode MS"/>
        <family val="2"/>
        <charset val="136"/>
      </rPr>
      <t xml:space="preserve"> </t>
    </r>
    <r>
      <rPr>
        <sz val="12"/>
        <color indexed="8"/>
        <rFont val="Times New Roman"/>
        <family val="1"/>
      </rPr>
      <t>(4)</t>
    </r>
    <r>
      <rPr>
        <sz val="12"/>
        <color indexed="8"/>
        <rFont val="標楷體"/>
        <family val="4"/>
        <charset val="136"/>
      </rPr>
      <t>進項稅額</t>
    </r>
    <phoneticPr fontId="2" type="noConversion"/>
  </si>
  <si>
    <t>1156</t>
    <phoneticPr fontId="2" type="noConversion"/>
  </si>
  <si>
    <r>
      <t xml:space="preserve">    </t>
    </r>
    <r>
      <rPr>
        <sz val="12"/>
        <color indexed="8"/>
        <rFont val="Times New Roman"/>
        <family val="1"/>
      </rPr>
      <t>(5)</t>
    </r>
    <r>
      <rPr>
        <sz val="12"/>
        <color indexed="8"/>
        <rFont val="標楷體"/>
        <family val="4"/>
        <charset val="136"/>
      </rPr>
      <t>預付繳庫數</t>
    </r>
    <phoneticPr fontId="2" type="noConversion"/>
  </si>
  <si>
    <t>1158</t>
    <phoneticPr fontId="2" type="noConversion"/>
  </si>
  <si>
    <t>差異</t>
    <phoneticPr fontId="2" type="noConversion"/>
  </si>
  <si>
    <r>
      <t xml:space="preserve">    </t>
    </r>
    <r>
      <rPr>
        <sz val="12"/>
        <color indexed="8"/>
        <rFont val="Times New Roman"/>
        <family val="1"/>
      </rPr>
      <t>(6)</t>
    </r>
    <r>
      <rPr>
        <sz val="12"/>
        <color indexed="8"/>
        <rFont val="標楷體"/>
        <family val="4"/>
        <charset val="136"/>
      </rPr>
      <t>其他預付款</t>
    </r>
    <phoneticPr fontId="2" type="noConversion"/>
  </si>
  <si>
    <t xml:space="preserve">  6.短期貸墊款</t>
    <phoneticPr fontId="2" type="noConversion"/>
  </si>
  <si>
    <r>
      <t xml:space="preserve">    </t>
    </r>
    <r>
      <rPr>
        <sz val="12"/>
        <color indexed="8"/>
        <rFont val="Times New Roman"/>
        <family val="1"/>
      </rPr>
      <t>(1)</t>
    </r>
    <r>
      <rPr>
        <sz val="12"/>
        <color indexed="8"/>
        <rFont val="標楷體"/>
        <family val="4"/>
        <charset val="136"/>
      </rPr>
      <t>短期墊款</t>
    </r>
    <phoneticPr fontId="2" type="noConversion"/>
  </si>
  <si>
    <t>1161</t>
    <phoneticPr fontId="2" type="noConversion"/>
  </si>
  <si>
    <r>
      <t xml:space="preserve">    </t>
    </r>
    <r>
      <rPr>
        <sz val="12"/>
        <color indexed="8"/>
        <rFont val="Times New Roman"/>
        <family val="1"/>
      </rPr>
      <t>(2)</t>
    </r>
    <r>
      <rPr>
        <sz val="12"/>
        <color indexed="8"/>
        <rFont val="標楷體"/>
        <family val="4"/>
        <charset val="136"/>
      </rPr>
      <t>短期貸款</t>
    </r>
    <phoneticPr fontId="2" type="noConversion"/>
  </si>
  <si>
    <t>二、投資、長期應收款項、貸墊款及準備金</t>
    <phoneticPr fontId="2" type="noConversion"/>
  </si>
  <si>
    <t>12</t>
    <phoneticPr fontId="2" type="noConversion"/>
  </si>
  <si>
    <t xml:space="preserve">  1.長期應收款項</t>
    <phoneticPr fontId="2" type="noConversion"/>
  </si>
  <si>
    <t>121</t>
    <phoneticPr fontId="2" type="noConversion"/>
  </si>
  <si>
    <r>
      <t xml:space="preserve">    </t>
    </r>
    <r>
      <rPr>
        <sz val="12"/>
        <color indexed="8"/>
        <rFont val="Times New Roman"/>
        <family val="1"/>
      </rPr>
      <t>(1)</t>
    </r>
    <r>
      <rPr>
        <sz val="12"/>
        <color indexed="8"/>
        <rFont val="標楷體"/>
        <family val="4"/>
        <charset val="136"/>
      </rPr>
      <t>長期應收款</t>
    </r>
    <phoneticPr fontId="2" type="noConversion"/>
  </si>
  <si>
    <t>1213</t>
    <phoneticPr fontId="2" type="noConversion"/>
  </si>
  <si>
    <t xml:space="preserve">  2.長期貸款</t>
    <phoneticPr fontId="2" type="noConversion"/>
  </si>
  <si>
    <t>122</t>
    <phoneticPr fontId="2" type="noConversion"/>
  </si>
  <si>
    <r>
      <t xml:space="preserve">   </t>
    </r>
    <r>
      <rPr>
        <sz val="12"/>
        <color indexed="8"/>
        <rFont val="Times New Roman"/>
        <family val="1"/>
      </rPr>
      <t xml:space="preserve">  (1)</t>
    </r>
    <r>
      <rPr>
        <sz val="12"/>
        <color indexed="8"/>
        <rFont val="標楷體"/>
        <family val="4"/>
        <charset val="136"/>
      </rPr>
      <t>其他長期貸款</t>
    </r>
    <phoneticPr fontId="2" type="noConversion"/>
  </si>
  <si>
    <t>122Y</t>
    <phoneticPr fontId="2" type="noConversion"/>
  </si>
  <si>
    <r>
      <t xml:space="preserve">    </t>
    </r>
    <r>
      <rPr>
        <sz val="12"/>
        <color indexed="8"/>
        <rFont val="Times New Roman"/>
        <family val="1"/>
      </rPr>
      <t>(2)</t>
    </r>
    <r>
      <rPr>
        <sz val="12"/>
        <color indexed="8"/>
        <rFont val="標楷體"/>
        <family val="4"/>
        <charset val="136"/>
      </rPr>
      <t>備抵呆帳-其他長期貸款(-)</t>
    </r>
    <phoneticPr fontId="7" type="noConversion"/>
  </si>
  <si>
    <t>122Z</t>
    <phoneticPr fontId="2" type="noConversion"/>
  </si>
  <si>
    <t xml:space="preserve">  3.長期墊款</t>
    <phoneticPr fontId="2" type="noConversion"/>
  </si>
  <si>
    <t>123</t>
    <phoneticPr fontId="2" type="noConversion"/>
  </si>
  <si>
    <r>
      <t xml:space="preserve">    </t>
    </r>
    <r>
      <rPr>
        <sz val="12"/>
        <color indexed="8"/>
        <rFont val="Times New Roman"/>
        <family val="1"/>
      </rPr>
      <t>(1)</t>
    </r>
    <r>
      <rPr>
        <sz val="12"/>
        <color indexed="8"/>
        <rFont val="標楷體"/>
        <family val="4"/>
        <charset val="136"/>
      </rPr>
      <t>其他長期墊款</t>
    </r>
    <phoneticPr fontId="2" type="noConversion"/>
  </si>
  <si>
    <t>123Y</t>
    <phoneticPr fontId="2" type="noConversion"/>
  </si>
  <si>
    <t xml:space="preserve">  4.準備金</t>
    <phoneticPr fontId="2" type="noConversion"/>
  </si>
  <si>
    <r>
      <t xml:space="preserve">    </t>
    </r>
    <r>
      <rPr>
        <sz val="12"/>
        <color indexed="8"/>
        <rFont val="Times New Roman"/>
        <family val="1"/>
      </rPr>
      <t xml:space="preserve"> (1)</t>
    </r>
    <r>
      <rPr>
        <sz val="12"/>
        <color indexed="8"/>
        <rFont val="標楷體"/>
        <family val="4"/>
        <charset val="136"/>
      </rPr>
      <t>其他準備金</t>
    </r>
    <phoneticPr fontId="2" type="noConversion"/>
  </si>
  <si>
    <t>124Y</t>
    <phoneticPr fontId="2" type="noConversion"/>
  </si>
  <si>
    <t>三、其他資產</t>
    <phoneticPr fontId="2" type="noConversion"/>
  </si>
  <si>
    <t>13</t>
    <phoneticPr fontId="2" type="noConversion"/>
  </si>
  <si>
    <r>
      <t xml:space="preserve"> </t>
    </r>
    <r>
      <rPr>
        <sz val="12"/>
        <color indexed="8"/>
        <rFont val="Times New Roman"/>
        <family val="1"/>
      </rPr>
      <t xml:space="preserve"> 1.</t>
    </r>
    <r>
      <rPr>
        <sz val="12"/>
        <color indexed="8"/>
        <rFont val="標楷體"/>
        <family val="4"/>
        <charset val="136"/>
      </rPr>
      <t>什項資產</t>
    </r>
    <phoneticPr fontId="2" type="noConversion"/>
  </si>
  <si>
    <t>131</t>
    <phoneticPr fontId="2" type="noConversion"/>
  </si>
  <si>
    <r>
      <t xml:space="preserve">    </t>
    </r>
    <r>
      <rPr>
        <sz val="12"/>
        <color indexed="8"/>
        <rFont val="Times New Roman"/>
        <family val="1"/>
      </rPr>
      <t>(1)</t>
    </r>
    <r>
      <rPr>
        <sz val="12"/>
        <color indexed="8"/>
        <rFont val="標楷體"/>
        <family val="4"/>
        <charset val="136"/>
      </rPr>
      <t>存出保證金</t>
    </r>
    <phoneticPr fontId="2" type="noConversion"/>
  </si>
  <si>
    <t>1311</t>
    <phoneticPr fontId="2" type="noConversion"/>
  </si>
  <si>
    <r>
      <t xml:space="preserve">    </t>
    </r>
    <r>
      <rPr>
        <sz val="12"/>
        <color indexed="8"/>
        <rFont val="Times New Roman"/>
        <family val="1"/>
      </rPr>
      <t>(2)</t>
    </r>
    <r>
      <rPr>
        <sz val="12"/>
        <color indexed="8"/>
        <rFont val="標楷體"/>
        <family val="4"/>
        <charset val="136"/>
      </rPr>
      <t>催收款項</t>
    </r>
    <phoneticPr fontId="2" type="noConversion"/>
  </si>
  <si>
    <t>1313</t>
    <phoneticPr fontId="2" type="noConversion"/>
  </si>
  <si>
    <r>
      <t>　　</t>
    </r>
    <r>
      <rPr>
        <sz val="12"/>
        <color indexed="8"/>
        <rFont val="Times New Roman"/>
        <family val="1"/>
      </rPr>
      <t>(3)</t>
    </r>
    <r>
      <rPr>
        <sz val="12"/>
        <color indexed="8"/>
        <rFont val="標楷體"/>
        <family val="4"/>
        <charset val="136"/>
      </rPr>
      <t>備抵呆帳</t>
    </r>
    <r>
      <rPr>
        <sz val="12"/>
        <color indexed="8"/>
        <rFont val="Times New Roman"/>
        <family val="1"/>
      </rPr>
      <t>-</t>
    </r>
    <r>
      <rPr>
        <sz val="12"/>
        <color indexed="8"/>
        <rFont val="標楷體"/>
        <family val="4"/>
        <charset val="136"/>
      </rPr>
      <t>催收款項</t>
    </r>
    <r>
      <rPr>
        <sz val="12"/>
        <color indexed="8"/>
        <rFont val="Times New Roman"/>
        <family val="1"/>
      </rPr>
      <t>(-)</t>
    </r>
    <phoneticPr fontId="2" type="noConversion"/>
  </si>
  <si>
    <r>
      <t xml:space="preserve">    </t>
    </r>
    <r>
      <rPr>
        <sz val="12"/>
        <color indexed="8"/>
        <rFont val="Times New Roman"/>
        <family val="1"/>
      </rPr>
      <t>(4)</t>
    </r>
    <r>
      <rPr>
        <sz val="12"/>
        <color indexed="8"/>
        <rFont val="標楷體"/>
        <family val="4"/>
        <charset val="136"/>
      </rPr>
      <t>暫付及待結轉帳項</t>
    </r>
    <phoneticPr fontId="2" type="noConversion"/>
  </si>
  <si>
    <t>1315</t>
    <phoneticPr fontId="2" type="noConversion"/>
  </si>
  <si>
    <r>
      <t xml:space="preserve">    </t>
    </r>
    <r>
      <rPr>
        <sz val="12"/>
        <color indexed="8"/>
        <rFont val="Times New Roman"/>
        <family val="1"/>
      </rPr>
      <t>(5)</t>
    </r>
    <r>
      <rPr>
        <sz val="12"/>
        <color indexed="8"/>
        <rFont val="標楷體"/>
        <family val="4"/>
        <charset val="136"/>
      </rPr>
      <t>代管資產</t>
    </r>
    <phoneticPr fontId="2" type="noConversion"/>
  </si>
  <si>
    <t>1316</t>
    <phoneticPr fontId="2" type="noConversion"/>
  </si>
  <si>
    <t>133</t>
    <phoneticPr fontId="2" type="noConversion"/>
  </si>
  <si>
    <t>1331</t>
    <phoneticPr fontId="2" type="noConversion"/>
  </si>
  <si>
    <t>合       計</t>
    <phoneticPr fontId="2" type="noConversion"/>
  </si>
  <si>
    <t>借貸差異</t>
    <phoneticPr fontId="2" type="noConversion"/>
  </si>
  <si>
    <t>品</t>
    <phoneticPr fontId="2" type="noConversion"/>
  </si>
  <si>
    <t>証券</t>
    <phoneticPr fontId="2" type="noConversion"/>
  </si>
  <si>
    <t>流動資產</t>
  </si>
  <si>
    <t xml:space="preserve">  現金</t>
  </si>
  <si>
    <t xml:space="preserve">    庫存現金</t>
  </si>
  <si>
    <t xml:space="preserve">    銀行存款</t>
  </si>
  <si>
    <t xml:space="preserve">    零用及週轉金</t>
  </si>
  <si>
    <t xml:space="preserve">  應收款項</t>
  </si>
  <si>
    <t xml:space="preserve">    應收利息</t>
  </si>
  <si>
    <t xml:space="preserve">    其他應收款</t>
  </si>
  <si>
    <t xml:space="preserve">  存貨</t>
  </si>
  <si>
    <t xml:space="preserve">    原料</t>
  </si>
  <si>
    <t xml:space="preserve">    物料</t>
  </si>
  <si>
    <t xml:space="preserve">    在製品</t>
  </si>
  <si>
    <t xml:space="preserve">    製成品</t>
  </si>
  <si>
    <t xml:space="preserve">    畜產品</t>
  </si>
  <si>
    <t xml:space="preserve">    減：備抵存貨跌價損失(-)</t>
  </si>
  <si>
    <t xml:space="preserve">  預付款項</t>
  </si>
  <si>
    <t xml:space="preserve">    預付費用</t>
  </si>
  <si>
    <t>長期投資.應收款.貸墊款及準備金</t>
  </si>
  <si>
    <t xml:space="preserve">  長期貸款</t>
  </si>
  <si>
    <t xml:space="preserve">  準備金</t>
  </si>
  <si>
    <t>其他資產</t>
  </si>
  <si>
    <t xml:space="preserve">  什項資產</t>
  </si>
  <si>
    <t xml:space="preserve">    存出保證金</t>
  </si>
  <si>
    <t xml:space="preserve">  待整理資產</t>
  </si>
  <si>
    <t xml:space="preserve">    追索債權</t>
  </si>
  <si>
    <t xml:space="preserve">    待抵銷追索債權(-)</t>
  </si>
  <si>
    <t>負          債</t>
  </si>
  <si>
    <t>流動負債</t>
  </si>
  <si>
    <t xml:space="preserve">  應付款項</t>
  </si>
  <si>
    <t xml:space="preserve">    應付費用</t>
  </si>
  <si>
    <t xml:space="preserve">    應付利息</t>
  </si>
  <si>
    <t xml:space="preserve">  預收款項</t>
  </si>
  <si>
    <t xml:space="preserve">審計部：上傳DGA後產生之「餘絀表」(用範本下載EXECL檔)，M給審計部蘇裕均先生信箱：aca@mail.audit.gov.tw。 </t>
    <phoneticPr fontId="2" type="noConversion"/>
  </si>
  <si>
    <t>其他負債</t>
  </si>
  <si>
    <t xml:space="preserve">  什項負債</t>
  </si>
  <si>
    <t xml:space="preserve">    存入保證金</t>
  </si>
  <si>
    <t xml:space="preserve">    應付保管款</t>
  </si>
  <si>
    <t xml:space="preserve">    應付退休及離職金</t>
  </si>
  <si>
    <t>農業天然災
害救助基金</t>
    <phoneticPr fontId="24" type="noConversion"/>
  </si>
  <si>
    <t>合    計</t>
    <phoneticPr fontId="24" type="noConversion"/>
  </si>
  <si>
    <t>合計</t>
    <phoneticPr fontId="2" type="noConversion"/>
  </si>
  <si>
    <r>
      <t xml:space="preserve"> </t>
    </r>
    <r>
      <rPr>
        <b/>
        <sz val="12"/>
        <rFont val="標楷體"/>
        <family val="4"/>
        <charset val="136"/>
      </rPr>
      <t>合</t>
    </r>
    <r>
      <rPr>
        <b/>
        <sz val="12"/>
        <rFont val="Times New Roman"/>
        <family val="1"/>
      </rPr>
      <t xml:space="preserve">                    </t>
    </r>
    <r>
      <rPr>
        <b/>
        <sz val="12"/>
        <rFont val="標楷體"/>
        <family val="4"/>
        <charset val="136"/>
      </rPr>
      <t>計</t>
    </r>
    <phoneticPr fontId="20" type="noConversion"/>
  </si>
  <si>
    <t>負                債</t>
    <phoneticPr fontId="2" type="noConversion"/>
  </si>
  <si>
    <t>資                 產</t>
    <phoneticPr fontId="2" type="noConversion"/>
  </si>
  <si>
    <t>23</t>
    <phoneticPr fontId="2" type="noConversion"/>
  </si>
  <si>
    <t>14</t>
    <phoneticPr fontId="2" type="noConversion"/>
  </si>
  <si>
    <t>奉准先行</t>
    <phoneticPr fontId="2" type="noConversion"/>
  </si>
  <si>
    <t>辦理數</t>
    <phoneticPr fontId="2" type="noConversion"/>
  </si>
  <si>
    <t>農業受進口損害
基    金</t>
    <phoneticPr fontId="24" type="noConversion"/>
  </si>
  <si>
    <t>農業天然災
害救助基金</t>
    <phoneticPr fontId="24" type="noConversion"/>
  </si>
  <si>
    <r>
      <t xml:space="preserve"> </t>
    </r>
    <r>
      <rPr>
        <b/>
        <sz val="12"/>
        <rFont val="標楷體"/>
        <family val="4"/>
        <charset val="136"/>
      </rPr>
      <t>徵收收入</t>
    </r>
    <phoneticPr fontId="20" type="noConversion"/>
  </si>
  <si>
    <r>
      <t xml:space="preserve">     </t>
    </r>
    <r>
      <rPr>
        <sz val="12"/>
        <rFont val="標楷體"/>
        <family val="4"/>
        <charset val="136"/>
      </rPr>
      <t>違規罰款收入</t>
    </r>
    <phoneticPr fontId="20" type="noConversion"/>
  </si>
  <si>
    <r>
      <t xml:space="preserve"> </t>
    </r>
    <r>
      <rPr>
        <b/>
        <sz val="12"/>
        <rFont val="標楷體"/>
        <family val="4"/>
        <charset val="136"/>
      </rPr>
      <t>勞務收入</t>
    </r>
    <phoneticPr fontId="21" type="noConversion"/>
  </si>
  <si>
    <r>
      <t xml:space="preserve">     </t>
    </r>
    <r>
      <rPr>
        <sz val="12"/>
        <rFont val="標楷體"/>
        <family val="4"/>
        <charset val="136"/>
      </rPr>
      <t>服務收入</t>
    </r>
    <phoneticPr fontId="21" type="noConversion"/>
  </si>
  <si>
    <r>
      <t xml:space="preserve"> </t>
    </r>
    <r>
      <rPr>
        <b/>
        <sz val="12"/>
        <rFont val="標楷體"/>
        <family val="4"/>
        <charset val="136"/>
      </rPr>
      <t>農政收入</t>
    </r>
    <phoneticPr fontId="20" type="noConversion"/>
  </si>
  <si>
    <r>
      <t xml:space="preserve">     </t>
    </r>
    <r>
      <rPr>
        <sz val="12"/>
        <rFont val="標楷體"/>
        <family val="4"/>
        <charset val="136"/>
      </rPr>
      <t>農林漁牧收入</t>
    </r>
    <phoneticPr fontId="20" type="noConversion"/>
  </si>
  <si>
    <t>可   用   預   算   數</t>
  </si>
  <si>
    <t>累計預算</t>
  </si>
  <si>
    <t xml:space="preserve">  比 較 增 減 （-）</t>
  </si>
  <si>
    <t>本 年 度</t>
  </si>
  <si>
    <t>分 配 數</t>
  </si>
  <si>
    <t>合    計</t>
  </si>
  <si>
    <t>金   額</t>
  </si>
  <si>
    <t>責任數</t>
  </si>
  <si>
    <t>預 算 數</t>
  </si>
  <si>
    <t>(1)</t>
  </si>
  <si>
    <t>(2)</t>
  </si>
  <si>
    <t>(3)</t>
  </si>
  <si>
    <t>(4)=(3)-(2)</t>
  </si>
  <si>
    <t>(4)/(2)</t>
  </si>
  <si>
    <t>合   計</t>
  </si>
  <si>
    <t>購建固定資產執行情形明細表</t>
    <phoneticPr fontId="2" type="noConversion"/>
  </si>
  <si>
    <t>農業發展基金</t>
    <phoneticPr fontId="2" type="noConversion"/>
  </si>
  <si>
    <t>林務發展暨造
林基金</t>
    <phoneticPr fontId="2" type="noConversion"/>
  </si>
  <si>
    <t>農業天然災害
救助基金</t>
    <phoneticPr fontId="2" type="noConversion"/>
  </si>
  <si>
    <t>漁業發展基金</t>
    <phoneticPr fontId="2" type="noConversion"/>
  </si>
  <si>
    <t>漁產平準基金</t>
    <phoneticPr fontId="2" type="noConversion"/>
  </si>
  <si>
    <t>農產品受進口
損害救助基金</t>
    <phoneticPr fontId="2" type="noConversion"/>
  </si>
  <si>
    <t>收入</t>
    <phoneticPr fontId="2" type="noConversion"/>
  </si>
  <si>
    <t>支出</t>
    <phoneticPr fontId="2" type="noConversion"/>
  </si>
  <si>
    <t>餘絀</t>
    <phoneticPr fontId="2" type="noConversion"/>
  </si>
  <si>
    <r>
      <t xml:space="preserve">     </t>
    </r>
    <r>
      <rPr>
        <sz val="12"/>
        <rFont val="標楷體"/>
        <family val="4"/>
        <charset val="136"/>
      </rPr>
      <t>其他勞務收入</t>
    </r>
    <phoneticPr fontId="21" type="noConversion"/>
  </si>
  <si>
    <r>
      <t xml:space="preserve">  </t>
    </r>
    <r>
      <rPr>
        <sz val="11"/>
        <rFont val="標楷體"/>
        <family val="4"/>
        <charset val="136"/>
      </rPr>
      <t xml:space="preserve">森林遊樂及森林鐵路經
</t>
    </r>
    <r>
      <rPr>
        <sz val="11"/>
        <rFont val="Times New Roman"/>
        <family val="1"/>
      </rPr>
      <t xml:space="preserve">  </t>
    </r>
    <r>
      <rPr>
        <sz val="11"/>
        <rFont val="標楷體"/>
        <family val="4"/>
        <charset val="136"/>
      </rPr>
      <t>營管理計畫</t>
    </r>
    <phoneticPr fontId="20" type="noConversion"/>
  </si>
  <si>
    <t>資產</t>
  </si>
  <si>
    <t xml:space="preserve">  機械及設備</t>
  </si>
  <si>
    <t xml:space="preserve">  交通及運輸設備</t>
  </si>
  <si>
    <t>負  債  及  基 金 餘 額</t>
    <phoneticPr fontId="2" type="noConversion"/>
  </si>
  <si>
    <t>漁產平準
基    金</t>
    <phoneticPr fontId="24" type="noConversion"/>
  </si>
  <si>
    <t>現    金</t>
  </si>
  <si>
    <t>單位：億元</t>
    <phoneticPr fontId="2" type="noConversion"/>
  </si>
  <si>
    <t>現    金</t>
    <phoneticPr fontId="2" type="noConversion"/>
  </si>
  <si>
    <t>國庫撥款數</t>
    <phoneticPr fontId="2" type="noConversion"/>
  </si>
  <si>
    <r>
      <t>至</t>
    </r>
    <r>
      <rPr>
        <sz val="14"/>
        <rFont val="Times New Roman"/>
        <family val="1"/>
      </rPr>
      <t>93</t>
    </r>
    <r>
      <rPr>
        <sz val="14"/>
        <rFont val="細明體"/>
        <family val="3"/>
        <charset val="136"/>
      </rPr>
      <t>年底</t>
    </r>
    <phoneticPr fontId="2" type="noConversion"/>
  </si>
  <si>
    <r>
      <t>至</t>
    </r>
    <r>
      <rPr>
        <sz val="14"/>
        <rFont val="Times New Roman"/>
        <family val="1"/>
      </rPr>
      <t>94</t>
    </r>
    <r>
      <rPr>
        <sz val="14"/>
        <rFont val="細明體"/>
        <family val="3"/>
        <charset val="136"/>
      </rPr>
      <t>年底</t>
    </r>
    <phoneticPr fontId="2" type="noConversion"/>
  </si>
  <si>
    <r>
      <t>94</t>
    </r>
    <r>
      <rPr>
        <sz val="14"/>
        <rFont val="細明體"/>
        <family val="3"/>
        <charset val="136"/>
      </rPr>
      <t>年度</t>
    </r>
    <phoneticPr fontId="2" type="noConversion"/>
  </si>
  <si>
    <t>農業作業基金</t>
    <phoneticPr fontId="2" type="noConversion"/>
  </si>
  <si>
    <t>1.山坡地開發基金</t>
    <phoneticPr fontId="24" type="noConversion"/>
  </si>
  <si>
    <t>2.種苗改良繁殖作業基金</t>
    <phoneticPr fontId="24" type="noConversion"/>
  </si>
  <si>
    <t xml:space="preserve"> 離農獎勵計畫</t>
    <phoneticPr fontId="20" type="noConversion"/>
  </si>
  <si>
    <t xml:space="preserve"> 離農獎勵計畫</t>
    <phoneticPr fontId="2" type="noConversion"/>
  </si>
  <si>
    <r>
      <t xml:space="preserve">  </t>
    </r>
    <r>
      <rPr>
        <sz val="11"/>
        <color indexed="10"/>
        <rFont val="標楷體"/>
        <family val="4"/>
        <charset val="136"/>
      </rPr>
      <t>調整耕作制度活化農地計畫</t>
    </r>
    <phoneticPr fontId="20" type="noConversion"/>
  </si>
  <si>
    <r>
      <t xml:space="preserve">  </t>
    </r>
    <r>
      <rPr>
        <sz val="11"/>
        <color indexed="8"/>
        <rFont val="標楷體"/>
        <family val="4"/>
        <charset val="136"/>
      </rPr>
      <t>調整耕作制度活化農地計畫</t>
    </r>
    <phoneticPr fontId="20" type="noConversion"/>
  </si>
  <si>
    <t>11.離農獎勵計畫</t>
    <phoneticPr fontId="2" type="noConversion"/>
  </si>
  <si>
    <r>
      <t xml:space="preserve">   3.</t>
    </r>
    <r>
      <rPr>
        <sz val="12"/>
        <color indexed="8"/>
        <rFont val="標楷體"/>
        <family val="4"/>
        <charset val="136"/>
      </rPr>
      <t>調整耕作制度活化農地計畫</t>
    </r>
    <phoneticPr fontId="2" type="noConversion"/>
  </si>
  <si>
    <t xml:space="preserve"> 調整耕作制度活化農地計畫</t>
    <phoneticPr fontId="20" type="noConversion"/>
  </si>
  <si>
    <r>
      <t xml:space="preserve">  </t>
    </r>
    <r>
      <rPr>
        <sz val="11"/>
        <rFont val="標楷體"/>
        <family val="4"/>
        <charset val="136"/>
      </rPr>
      <t>調整耕作制度活化農地計畫</t>
    </r>
    <phoneticPr fontId="20" type="noConversion"/>
  </si>
  <si>
    <t xml:space="preserve"> 農村再生建設及發展計畫</t>
    <phoneticPr fontId="20" type="noConversion"/>
  </si>
  <si>
    <t xml:space="preserve">本月賸餘增加原因：
基金用途部分：主要係農業天然災害救助計畫，因天然災害發生難以預估，本月救助支出較預算分配數減少。及 農村再生建設及發展計畫，年度剛開始已核定第一梯次工程，目前皆在測設中，故實支數偏低。
</t>
    <phoneticPr fontId="2" type="noConversion"/>
  </si>
  <si>
    <t xml:space="preserve">累計賸餘增加原因：
基金用途部分：主要係農業天然災害救助計畫，因天然災害發生難以預估，本月救助支出較預算分配數減少。及 農村再生建設及發展計畫，年度剛開始已核定第一梯次工程，目前皆在測設中，故實支數偏低。
</t>
    <phoneticPr fontId="2" type="noConversion"/>
  </si>
  <si>
    <r>
      <t>103</t>
    </r>
    <r>
      <rPr>
        <sz val="12"/>
        <rFont val="細明體"/>
        <family val="3"/>
        <charset val="136"/>
      </rPr>
      <t>年</t>
    </r>
    <r>
      <rPr>
        <sz val="12"/>
        <rFont val="Times New Roman"/>
        <family val="1"/>
      </rPr>
      <t>1</t>
    </r>
    <r>
      <rPr>
        <sz val="12"/>
        <rFont val="細明體"/>
        <family val="3"/>
        <charset val="136"/>
      </rPr>
      <t>月</t>
    </r>
    <r>
      <rPr>
        <sz val="12"/>
        <color indexed="8"/>
        <rFont val="細明體"/>
        <family val="3"/>
        <charset val="136"/>
      </rPr>
      <t/>
    </r>
    <phoneticPr fontId="2" type="noConversion"/>
  </si>
  <si>
    <t>本月賸餘增加原因：
基金用途部分：主要係農業天然災害救助計畫，因天然災害發生難以預估，本月救助支出較預算分配數減少。農村再生建設及發展計畫，已核定第二梯次工程，目前皆在測設中，故實支數偏低，及參與農村再生社區大掃除活動，部分尚未辦理請款及核銷作業。</t>
    <phoneticPr fontId="2" type="noConversion"/>
  </si>
  <si>
    <t>累計賸餘增加原因：
基金用途部分：主要係農業天然災害救助計畫，因天然災害發生難以預估，本月救助支出較預算分配數減少。農村再生建設及發展計畫，已核定第二梯次工程，目前皆在測設中，故實支數偏低，及參與農村再生社區大掃除活動，部分尚未辦理請款及核銷作業。</t>
    <phoneticPr fontId="2" type="noConversion"/>
  </si>
  <si>
    <r>
      <t>103</t>
    </r>
    <r>
      <rPr>
        <sz val="12"/>
        <rFont val="細明體"/>
        <family val="3"/>
        <charset val="136"/>
      </rPr>
      <t>年</t>
    </r>
    <r>
      <rPr>
        <sz val="12"/>
        <rFont val="Times New Roman"/>
        <family val="1"/>
      </rPr>
      <t>2</t>
    </r>
    <r>
      <rPr>
        <sz val="12"/>
        <rFont val="細明體"/>
        <family val="3"/>
        <charset val="136"/>
      </rPr>
      <t>月</t>
    </r>
    <r>
      <rPr>
        <sz val="12"/>
        <color indexed="8"/>
        <rFont val="細明體"/>
        <family val="3"/>
        <charset val="136"/>
      </rPr>
      <t/>
    </r>
    <phoneticPr fontId="2" type="noConversion"/>
  </si>
  <si>
    <t>本月賸餘增加原因：
基金用途部分：主要係調整耕作制度活化農地計畫，嘉義及台南等地區硬質玉米受天候影響延後採收，致本月核發數較預計數少。 農村再生建設及發展計畫，將儘速核定工程，因目前皆在測設或上網中，故實支數偏低。</t>
    <phoneticPr fontId="2" type="noConversion"/>
  </si>
  <si>
    <t>累計賸餘增加原因：
基金用途部分：主要係調整耕作制度活化農地計畫，嘉義及台南等地區硬質玉米受天候影響延後採收，致本月核發數較預計數少。農村再生建設及發展計畫，將儘速核定工程，因目前皆在測設或上網中，故實支數偏低。</t>
    <phoneticPr fontId="2" type="noConversion"/>
  </si>
  <si>
    <r>
      <t>103</t>
    </r>
    <r>
      <rPr>
        <sz val="12"/>
        <rFont val="細明體"/>
        <family val="3"/>
        <charset val="136"/>
      </rPr>
      <t>年</t>
    </r>
    <r>
      <rPr>
        <sz val="12"/>
        <rFont val="Times New Roman"/>
        <family val="1"/>
      </rPr>
      <t>3</t>
    </r>
    <r>
      <rPr>
        <sz val="12"/>
        <rFont val="細明體"/>
        <family val="3"/>
        <charset val="136"/>
      </rPr>
      <t>月</t>
    </r>
    <r>
      <rPr>
        <sz val="12"/>
        <color indexed="8"/>
        <rFont val="細明體"/>
        <family val="3"/>
        <charset val="136"/>
      </rPr>
      <t/>
    </r>
    <phoneticPr fontId="2" type="noConversion"/>
  </si>
  <si>
    <t>本月賸餘增加原因：
基金用途部分：主要係穩定肥料及相關資材供需計畫，依實際需求撥付，故實支數較少。 農村再生建設及發展計畫，目前各項工程皆在測設、上網中或施工中，爰實支數偏低。</t>
    <phoneticPr fontId="2" type="noConversion"/>
  </si>
  <si>
    <t>累計賸餘增加原因：
基金用途部分：主要係調整耕作制度活化農地計畫，102年第2期契作硬質玉米延後採收，獎勵金清冊陸續提送至分署辦理審核及撥付款，遞延至6月份核發，故累計核發之獎勵金額較預計數少。農村再生建設及發展計畫，目前各項工程皆在測設、上網中或施工中，爰實支數偏低。</t>
    <phoneticPr fontId="2" type="noConversion"/>
  </si>
  <si>
    <r>
      <t>103</t>
    </r>
    <r>
      <rPr>
        <sz val="12"/>
        <rFont val="細明體"/>
        <family val="3"/>
        <charset val="136"/>
      </rPr>
      <t>年</t>
    </r>
    <r>
      <rPr>
        <sz val="12"/>
        <rFont val="Times New Roman"/>
        <family val="1"/>
      </rPr>
      <t>5</t>
    </r>
    <r>
      <rPr>
        <sz val="12"/>
        <rFont val="細明體"/>
        <family val="3"/>
        <charset val="136"/>
      </rPr>
      <t>月</t>
    </r>
    <r>
      <rPr>
        <sz val="12"/>
        <color indexed="8"/>
        <rFont val="細明體"/>
        <family val="3"/>
        <charset val="136"/>
      </rPr>
      <t/>
    </r>
    <phoneticPr fontId="2" type="noConversion"/>
  </si>
  <si>
    <t>本月賸餘增加原因：
基金用途部分：主要係處理農會漁會信用部計畫，列入處理之經營不善農、漁會信用部，部分因自救成效佳，暫不處理所致。農村再生建設及發展計畫，目前各項工程皆在測設、上網中或施工中，爰實支數偏低。</t>
    <phoneticPr fontId="2" type="noConversion"/>
  </si>
  <si>
    <r>
      <t>103</t>
    </r>
    <r>
      <rPr>
        <sz val="12"/>
        <rFont val="細明體"/>
        <family val="3"/>
        <charset val="136"/>
      </rPr>
      <t>年</t>
    </r>
    <r>
      <rPr>
        <sz val="12"/>
        <rFont val="Times New Roman"/>
        <family val="1"/>
      </rPr>
      <t>6</t>
    </r>
    <r>
      <rPr>
        <sz val="12"/>
        <rFont val="細明體"/>
        <family val="3"/>
        <charset val="136"/>
      </rPr>
      <t>月</t>
    </r>
    <r>
      <rPr>
        <sz val="12"/>
        <color indexed="8"/>
        <rFont val="細明體"/>
        <family val="3"/>
        <charset val="136"/>
      </rPr>
      <t/>
    </r>
    <phoneticPr fontId="2" type="noConversion"/>
  </si>
  <si>
    <t>累計賸餘增加原因：
基金用途部分：主要係調整耕作制度活化農地計畫，103年第1期作部分地方政府地區特產配合款尚未撥繳至農糧署，獎勵金清冊已提送至分署辦理審核，待配合款撥繳後統一撥付獎勵金，故核發之金額較預計數少。農村再生建設及發展計畫，目前各項工程皆在測設、上網中或施工中，爰實支數偏低。</t>
    <phoneticPr fontId="2" type="noConversion"/>
  </si>
  <si>
    <t>本月賸餘增加原因：
基金用途部分：主要係調整耕作制度活化農地計畫，103年第1期作部分地方政府地區特產配合款尚未撥繳至農糧署，獎勵金清冊已提送至分署辦理審核，待配合款撥繳後統一撥付獎勵金，故核發之金額較預計數少。農村再生建設及發展計畫，目前各項工程皆在測設、上網中或施工中，爰實支數偏低。</t>
    <phoneticPr fontId="2" type="noConversion"/>
  </si>
  <si>
    <r>
      <t>103</t>
    </r>
    <r>
      <rPr>
        <sz val="12"/>
        <rFont val="細明體"/>
        <family val="3"/>
        <charset val="136"/>
      </rPr>
      <t>年</t>
    </r>
    <r>
      <rPr>
        <sz val="12"/>
        <rFont val="Times New Roman"/>
        <family val="1"/>
      </rPr>
      <t>7</t>
    </r>
    <r>
      <rPr>
        <sz val="12"/>
        <rFont val="細明體"/>
        <family val="3"/>
        <charset val="136"/>
      </rPr>
      <t>月</t>
    </r>
    <r>
      <rPr>
        <sz val="12"/>
        <color indexed="8"/>
        <rFont val="細明體"/>
        <family val="3"/>
        <charset val="136"/>
      </rPr>
      <t/>
    </r>
    <phoneticPr fontId="2" type="noConversion"/>
  </si>
  <si>
    <t>本月賸餘增加原因：
基金用途部分：主要係穩定肥料及相關資材供需計畫，近來國際製肥原物料行情較預期為低，肥料補貼經費支出減少所致。農村再生建設及發展計畫，目前各項工程皆在測設、上網中或施工中，爰實支數偏低。</t>
    <phoneticPr fontId="2" type="noConversion"/>
  </si>
  <si>
    <t>累計賸餘增加原因：
基金用途部分：主要係穩定肥料及相關資材供需計畫，近來國際製肥原物料行情較預期為低，肥料補貼經費支出減少所致。農村再生建設及發展計畫，目前各項工程皆在測設、上網中或施工中，爰實支數偏低。</t>
    <phoneticPr fontId="2" type="noConversion"/>
  </si>
  <si>
    <r>
      <t>103</t>
    </r>
    <r>
      <rPr>
        <sz val="12"/>
        <rFont val="細明體"/>
        <family val="3"/>
        <charset val="136"/>
      </rPr>
      <t>年</t>
    </r>
    <r>
      <rPr>
        <sz val="12"/>
        <rFont val="Times New Roman"/>
        <family val="1"/>
      </rPr>
      <t>8</t>
    </r>
    <r>
      <rPr>
        <sz val="12"/>
        <rFont val="細明體"/>
        <family val="3"/>
        <charset val="136"/>
      </rPr>
      <t>月</t>
    </r>
    <r>
      <rPr>
        <sz val="12"/>
        <color indexed="8"/>
        <rFont val="細明體"/>
        <family val="3"/>
        <charset val="136"/>
      </rPr>
      <t/>
    </r>
    <phoneticPr fontId="2" type="noConversion"/>
  </si>
  <si>
    <r>
      <t>103</t>
    </r>
    <r>
      <rPr>
        <sz val="12"/>
        <color indexed="10"/>
        <rFont val="細明體"/>
        <family val="3"/>
        <charset val="136"/>
      </rPr>
      <t>年</t>
    </r>
    <r>
      <rPr>
        <sz val="12"/>
        <color indexed="10"/>
        <rFont val="Times New Roman"/>
        <family val="1"/>
      </rPr>
      <t>9</t>
    </r>
    <r>
      <rPr>
        <sz val="12"/>
        <color indexed="10"/>
        <rFont val="細明體"/>
        <family val="3"/>
        <charset val="136"/>
      </rPr>
      <t>月</t>
    </r>
    <r>
      <rPr>
        <sz val="12"/>
        <color indexed="8"/>
        <rFont val="細明體"/>
        <family val="3"/>
        <charset val="136"/>
      </rPr>
      <t/>
    </r>
    <phoneticPr fontId="2" type="noConversion"/>
  </si>
  <si>
    <t>本月賸餘減少原因：
基金用途部分：主要係農業天然災害救助計畫，因天然災害發生難以預估，實際救助支出較預算分配數增加。調整耕作制度活化農地計畫，北部地區遞延至本月提送獎勵金清冊至分署辦理審核，故核發之金額較預計數多。</t>
    <phoneticPr fontId="2" type="noConversion"/>
  </si>
  <si>
    <t>累計賸餘增加原因：
基金用途部分：主要係調整耕作制度活化農地計畫，尚有部分委外查核鄉鎮，刻正趕辦造送獎勵金清冊至縣府審核，故核發金額較預計數少。農村再生建設及發展計畫，目前各項工程皆在測設、上網中或施工中，爰實支數偏低。</t>
    <phoneticPr fontId="2" type="noConversion"/>
  </si>
  <si>
    <r>
      <t xml:space="preserve"> </t>
    </r>
    <r>
      <rPr>
        <b/>
        <sz val="12"/>
        <rFont val="標楷體"/>
        <family val="4"/>
        <charset val="136"/>
      </rPr>
      <t>徵收及依法分配收入</t>
    </r>
    <phoneticPr fontId="20" type="noConversion"/>
  </si>
  <si>
    <r>
      <t xml:space="preserve">     </t>
    </r>
    <r>
      <rPr>
        <sz val="12"/>
        <rFont val="標楷體"/>
        <family val="4"/>
        <charset val="136"/>
      </rPr>
      <t>違規罰款收入</t>
    </r>
    <phoneticPr fontId="21" type="noConversion"/>
  </si>
  <si>
    <r>
      <t xml:space="preserve">     </t>
    </r>
    <r>
      <rPr>
        <sz val="12"/>
        <rFont val="標楷體"/>
        <family val="4"/>
        <charset val="136"/>
      </rPr>
      <t>健康福利捐分配收入</t>
    </r>
    <phoneticPr fontId="21" type="noConversion"/>
  </si>
  <si>
    <r>
      <t xml:space="preserve"> </t>
    </r>
    <r>
      <rPr>
        <b/>
        <sz val="12"/>
        <rFont val="標楷體"/>
        <family val="4"/>
        <charset val="136"/>
      </rPr>
      <t>勞務收入</t>
    </r>
    <phoneticPr fontId="21" type="noConversion"/>
  </si>
  <si>
    <r>
      <t xml:space="preserve">     </t>
    </r>
    <r>
      <rPr>
        <sz val="12"/>
        <rFont val="標楷體"/>
        <family val="4"/>
        <charset val="136"/>
      </rPr>
      <t>服務收入</t>
    </r>
    <phoneticPr fontId="21" type="noConversion"/>
  </si>
  <si>
    <r>
      <t xml:space="preserve">     </t>
    </r>
    <r>
      <rPr>
        <sz val="12"/>
        <rFont val="標楷體"/>
        <family val="4"/>
        <charset val="136"/>
      </rPr>
      <t>其他勞務收入</t>
    </r>
    <phoneticPr fontId="21" type="noConversion"/>
  </si>
  <si>
    <r>
      <t xml:space="preserve"> </t>
    </r>
    <r>
      <rPr>
        <b/>
        <sz val="12"/>
        <rFont val="標楷體"/>
        <family val="4"/>
        <charset val="136"/>
      </rPr>
      <t>農政收入</t>
    </r>
    <phoneticPr fontId="20" type="noConversion"/>
  </si>
  <si>
    <r>
      <t xml:space="preserve">     </t>
    </r>
    <r>
      <rPr>
        <sz val="12"/>
        <rFont val="標楷體"/>
        <family val="4"/>
        <charset val="136"/>
      </rPr>
      <t>農林漁牧收入</t>
    </r>
    <phoneticPr fontId="20" type="noConversion"/>
  </si>
  <si>
    <r>
      <t xml:space="preserve"> </t>
    </r>
    <r>
      <rPr>
        <b/>
        <sz val="12"/>
        <rFont val="標楷體"/>
        <family val="4"/>
        <charset val="136"/>
      </rPr>
      <t>財產收入</t>
    </r>
    <phoneticPr fontId="20" type="noConversion"/>
  </si>
  <si>
    <r>
      <t xml:space="preserve">     </t>
    </r>
    <r>
      <rPr>
        <sz val="12"/>
        <rFont val="標楷體"/>
        <family val="4"/>
        <charset val="136"/>
      </rPr>
      <t>財產處分收入</t>
    </r>
    <phoneticPr fontId="20" type="noConversion"/>
  </si>
  <si>
    <r>
      <t xml:space="preserve">     </t>
    </r>
    <r>
      <rPr>
        <sz val="12"/>
        <rFont val="標楷體"/>
        <family val="4"/>
        <charset val="136"/>
      </rPr>
      <t>租金收入</t>
    </r>
    <phoneticPr fontId="20" type="noConversion"/>
  </si>
  <si>
    <r>
      <t xml:space="preserve">     </t>
    </r>
    <r>
      <rPr>
        <sz val="12"/>
        <rFont val="標楷體"/>
        <family val="4"/>
        <charset val="136"/>
      </rPr>
      <t>權利金收入</t>
    </r>
    <phoneticPr fontId="20" type="noConversion"/>
  </si>
  <si>
    <r>
      <t xml:space="preserve">     </t>
    </r>
    <r>
      <rPr>
        <sz val="12"/>
        <rFont val="標楷體"/>
        <family val="4"/>
        <charset val="136"/>
      </rPr>
      <t>利息收入</t>
    </r>
    <phoneticPr fontId="20" type="noConversion"/>
  </si>
  <si>
    <r>
      <t xml:space="preserve"> </t>
    </r>
    <r>
      <rPr>
        <b/>
        <sz val="12"/>
        <rFont val="標楷體"/>
        <family val="4"/>
        <charset val="136"/>
      </rPr>
      <t>政府撥入收入</t>
    </r>
    <phoneticPr fontId="20" type="noConversion"/>
  </si>
  <si>
    <r>
      <t xml:space="preserve">     </t>
    </r>
    <r>
      <rPr>
        <sz val="12"/>
        <rFont val="標楷體"/>
        <family val="4"/>
        <charset val="136"/>
      </rPr>
      <t>國庫撥款收入</t>
    </r>
    <phoneticPr fontId="20" type="noConversion"/>
  </si>
  <si>
    <r>
      <t xml:space="preserve"> </t>
    </r>
    <r>
      <rPr>
        <b/>
        <sz val="12"/>
        <rFont val="標楷體"/>
        <family val="4"/>
        <charset val="136"/>
      </rPr>
      <t>其他收入</t>
    </r>
    <phoneticPr fontId="20" type="noConversion"/>
  </si>
  <si>
    <r>
      <t xml:space="preserve">  </t>
    </r>
    <r>
      <rPr>
        <sz val="12"/>
        <rFont val="標楷體"/>
        <family val="4"/>
        <charset val="136"/>
      </rPr>
      <t xml:space="preserve">農業研究、實驗、技術改進
</t>
    </r>
    <r>
      <rPr>
        <sz val="12"/>
        <rFont val="Times New Roman"/>
        <family val="1"/>
      </rPr>
      <t xml:space="preserve">  </t>
    </r>
    <r>
      <rPr>
        <sz val="12"/>
        <rFont val="標楷體"/>
        <family val="4"/>
        <charset val="136"/>
      </rPr>
      <t>計畫</t>
    </r>
    <phoneticPr fontId="20" type="noConversion"/>
  </si>
  <si>
    <r>
      <t xml:space="preserve">  </t>
    </r>
    <r>
      <rPr>
        <sz val="12"/>
        <rFont val="標楷體"/>
        <family val="4"/>
        <charset val="136"/>
      </rPr>
      <t>毛豬產銷調節</t>
    </r>
    <phoneticPr fontId="20" type="noConversion"/>
  </si>
  <si>
    <r>
      <t xml:space="preserve">  </t>
    </r>
    <r>
      <rPr>
        <sz val="12"/>
        <rFont val="標楷體"/>
        <family val="4"/>
        <charset val="136"/>
      </rPr>
      <t xml:space="preserve">農業貸款利息差額補貼
</t>
    </r>
    <r>
      <rPr>
        <sz val="12"/>
        <rFont val="Times New Roman"/>
        <family val="1"/>
      </rPr>
      <t xml:space="preserve">  </t>
    </r>
    <r>
      <rPr>
        <sz val="12"/>
        <rFont val="標楷體"/>
        <family val="4"/>
        <charset val="136"/>
      </rPr>
      <t>計畫</t>
    </r>
    <phoneticPr fontId="20" type="noConversion"/>
  </si>
  <si>
    <r>
      <t xml:space="preserve">  </t>
    </r>
    <r>
      <rPr>
        <sz val="12"/>
        <rFont val="標楷體"/>
        <family val="4"/>
        <charset val="136"/>
      </rPr>
      <t>農漁民子女就學獎助學金計畫</t>
    </r>
    <phoneticPr fontId="20" type="noConversion"/>
  </si>
  <si>
    <r>
      <t xml:space="preserve">  </t>
    </r>
    <r>
      <rPr>
        <sz val="12"/>
        <rFont val="標楷體"/>
        <family val="4"/>
        <charset val="136"/>
      </rPr>
      <t>豬隻死亡保險業務計畫</t>
    </r>
    <phoneticPr fontId="20" type="noConversion"/>
  </si>
  <si>
    <r>
      <t xml:space="preserve">  </t>
    </r>
    <r>
      <rPr>
        <sz val="12"/>
        <rFont val="標楷體"/>
        <family val="4"/>
        <charset val="136"/>
      </rPr>
      <t>家禽流行性感冒防疫計畫</t>
    </r>
    <phoneticPr fontId="20" type="noConversion"/>
  </si>
  <si>
    <r>
      <t xml:space="preserve">  </t>
    </r>
    <r>
      <rPr>
        <sz val="12"/>
        <rFont val="標楷體"/>
        <family val="4"/>
        <charset val="136"/>
      </rPr>
      <t>全民造林計畫</t>
    </r>
    <phoneticPr fontId="20" type="noConversion"/>
  </si>
  <si>
    <r>
      <t xml:space="preserve">  </t>
    </r>
    <r>
      <rPr>
        <sz val="12"/>
        <rFont val="標楷體"/>
        <family val="4"/>
        <charset val="136"/>
      </rPr>
      <t>農業天然災害救助計畫</t>
    </r>
    <phoneticPr fontId="20" type="noConversion"/>
  </si>
  <si>
    <r>
      <t xml:space="preserve">  </t>
    </r>
    <r>
      <rPr>
        <sz val="12"/>
        <rFont val="標楷體"/>
        <family val="4"/>
        <charset val="136"/>
      </rPr>
      <t>漁業發展補助計畫</t>
    </r>
    <phoneticPr fontId="1" type="noConversion"/>
  </si>
  <si>
    <r>
      <t xml:space="preserve">  </t>
    </r>
    <r>
      <rPr>
        <sz val="12"/>
        <rFont val="標楷體"/>
        <family val="4"/>
        <charset val="136"/>
      </rPr>
      <t xml:space="preserve">補助海洋及養殖漁產品之
</t>
    </r>
    <r>
      <rPr>
        <sz val="12"/>
        <rFont val="Times New Roman"/>
        <family val="1"/>
      </rPr>
      <t xml:space="preserve">  </t>
    </r>
    <r>
      <rPr>
        <sz val="12"/>
        <rFont val="標楷體"/>
        <family val="4"/>
        <charset val="136"/>
      </rPr>
      <t>實物操作計畫</t>
    </r>
    <phoneticPr fontId="21" type="noConversion"/>
  </si>
  <si>
    <r>
      <t xml:space="preserve">  </t>
    </r>
    <r>
      <rPr>
        <sz val="12"/>
        <rFont val="標楷體"/>
        <family val="4"/>
        <charset val="136"/>
      </rPr>
      <t>調整耕作制度活化農地計畫</t>
    </r>
    <phoneticPr fontId="20" type="noConversion"/>
  </si>
  <si>
    <r>
      <t xml:space="preserve">  </t>
    </r>
    <r>
      <rPr>
        <sz val="12"/>
        <rFont val="標楷體"/>
        <family val="4"/>
        <charset val="136"/>
      </rPr>
      <t>一般行政管理</t>
    </r>
    <phoneticPr fontId="20" type="noConversion"/>
  </si>
  <si>
    <r>
      <t>103</t>
    </r>
    <r>
      <rPr>
        <sz val="12"/>
        <color indexed="10"/>
        <rFont val="細明體"/>
        <family val="3"/>
        <charset val="136"/>
      </rPr>
      <t>年</t>
    </r>
    <r>
      <rPr>
        <sz val="12"/>
        <color indexed="10"/>
        <rFont val="Times New Roman"/>
        <family val="1"/>
      </rPr>
      <t>10</t>
    </r>
    <r>
      <rPr>
        <sz val="12"/>
        <color indexed="10"/>
        <rFont val="細明體"/>
        <family val="3"/>
        <charset val="136"/>
      </rPr>
      <t>月</t>
    </r>
    <r>
      <rPr>
        <sz val="12"/>
        <color indexed="8"/>
        <rFont val="細明體"/>
        <family val="3"/>
        <charset val="136"/>
      </rPr>
      <t/>
    </r>
    <phoneticPr fontId="2" type="noConversion"/>
  </si>
  <si>
    <t xml:space="preserve"> 上月累計預算數</t>
    <phoneticPr fontId="2" type="noConversion"/>
  </si>
  <si>
    <t xml:space="preserve">平  </t>
    <phoneticPr fontId="7" type="noConversion"/>
  </si>
  <si>
    <t>與來源餘絀表核對</t>
    <phoneticPr fontId="2" type="noConversion"/>
  </si>
  <si>
    <t>與來源餘絀表核對</t>
    <phoneticPr fontId="2" type="noConversion"/>
  </si>
  <si>
    <t>來源餘絀表</t>
    <phoneticPr fontId="2" type="noConversion"/>
  </si>
  <si>
    <t>來源餘絀表</t>
    <phoneticPr fontId="7" type="noConversion"/>
  </si>
  <si>
    <t>綜平</t>
    <phoneticPr fontId="7" type="noConversion"/>
  </si>
  <si>
    <t>核對來源餘絀表</t>
    <phoneticPr fontId="2" type="noConversion"/>
  </si>
  <si>
    <t xml:space="preserve">    累積餘額</t>
    <phoneticPr fontId="7" type="noConversion"/>
  </si>
  <si>
    <t>本期賸餘（短絀－）</t>
    <phoneticPr fontId="2" type="noConversion"/>
  </si>
  <si>
    <t>期初基金餘額</t>
    <phoneticPr fontId="2" type="noConversion"/>
  </si>
  <si>
    <t>與來源餘絀表核對</t>
    <phoneticPr fontId="2" type="noConversion"/>
  </si>
  <si>
    <t xml:space="preserve"> 上月累計實際數 </t>
    <phoneticPr fontId="2" type="noConversion"/>
  </si>
  <si>
    <t>全部基金合計</t>
    <phoneticPr fontId="2" type="noConversion"/>
  </si>
  <si>
    <t>同左。</t>
    <phoneticPr fontId="2" type="noConversion"/>
  </si>
  <si>
    <r>
      <t>103</t>
    </r>
    <r>
      <rPr>
        <sz val="12"/>
        <color indexed="10"/>
        <rFont val="細明體"/>
        <family val="3"/>
        <charset val="136"/>
      </rPr>
      <t>年</t>
    </r>
    <r>
      <rPr>
        <sz val="12"/>
        <color indexed="10"/>
        <rFont val="Times New Roman"/>
        <family val="1"/>
      </rPr>
      <t>11</t>
    </r>
    <r>
      <rPr>
        <sz val="12"/>
        <color indexed="10"/>
        <rFont val="細明體"/>
        <family val="3"/>
        <charset val="136"/>
      </rPr>
      <t>月</t>
    </r>
    <r>
      <rPr>
        <sz val="12"/>
        <color indexed="8"/>
        <rFont val="細明體"/>
        <family val="3"/>
        <charset val="136"/>
      </rPr>
      <t/>
    </r>
    <phoneticPr fontId="2" type="noConversion"/>
  </si>
  <si>
    <t xml:space="preserve"> 處理農會漁會信用部計畫</t>
    <phoneticPr fontId="2" type="noConversion"/>
  </si>
  <si>
    <r>
      <t xml:space="preserve">  </t>
    </r>
    <r>
      <rPr>
        <sz val="12"/>
        <rFont val="標楷體"/>
        <family val="4"/>
        <charset val="136"/>
      </rPr>
      <t xml:space="preserve">森林遊樂及森林鐵路經營管
</t>
    </r>
    <r>
      <rPr>
        <sz val="12"/>
        <rFont val="Times New Roman"/>
        <family val="1"/>
      </rPr>
      <t xml:space="preserve">  </t>
    </r>
    <r>
      <rPr>
        <sz val="12"/>
        <rFont val="標楷體"/>
        <family val="4"/>
        <charset val="136"/>
      </rPr>
      <t>理計畫</t>
    </r>
    <phoneticPr fontId="20" type="noConversion"/>
  </si>
  <si>
    <t>本月賸餘減少原因：
基金用途部分：主要係農業天然災害救助計畫，因天然災害發生難以預估，實際救助支出較預算分配數增加。調整耕作制度活化農地計畫核發之金額較預計數多。</t>
    <phoneticPr fontId="2" type="noConversion"/>
  </si>
  <si>
    <t>累計賸餘增加原因：
基金用途部分：主要係農村再生建設及發展計畫，目前各項工程皆在測設、上網中或施工中，爰實支數偏低。</t>
    <phoneticPr fontId="2" type="noConversion"/>
  </si>
  <si>
    <t>本月賸餘增加原因：
基金用途部分：主要係調整耕作制度活化農地計畫，因部分縣市轉契作屆期，惟地區特產配合款尚未預繳至農糧署，故核發之金額較預計數少。農村再生建設及發展計畫，因目前各項工程除部分在測設、上網中外，施工中及驗收中皆加速趕辦中，年度前期能辦理結算撥款，提高實支數。</t>
    <phoneticPr fontId="2" type="noConversion"/>
  </si>
  <si>
    <t>累計賸餘增加原因：
基金用途部分：主要係森林遊樂及森林鐵路經營管理計畫，因太平山蹦蹦車站復建工程變更計畫、滿月圓自然中心新建工程變更設計及臺鐵局森鐵管理處辦理預算調整，各項工程尚未發包，致執行落後。農村再生建設及發展計畫，目前各項工程除部分在測設、上網中外，施工中及驗收中皆加速趕辦中，年度前期能辦理結算撥款，提高實支數。</t>
    <phoneticPr fontId="2" type="noConversion"/>
  </si>
  <si>
    <t>＊12月份平衡表本期賸餘及本期短絀應為0，</t>
    <phoneticPr fontId="20" type="noConversion"/>
  </si>
  <si>
    <t>要結轉至累積餘額，月報表達請與決算書一致。</t>
    <phoneticPr fontId="20" type="noConversion"/>
  </si>
  <si>
    <r>
      <t>103</t>
    </r>
    <r>
      <rPr>
        <sz val="12"/>
        <color indexed="10"/>
        <rFont val="細明體"/>
        <family val="3"/>
        <charset val="136"/>
      </rPr>
      <t>年</t>
    </r>
    <r>
      <rPr>
        <sz val="12"/>
        <color indexed="10"/>
        <rFont val="Times New Roman"/>
        <family val="1"/>
      </rPr>
      <t>12</t>
    </r>
    <r>
      <rPr>
        <sz val="12"/>
        <color indexed="10"/>
        <rFont val="細明體"/>
        <family val="3"/>
        <charset val="136"/>
      </rPr>
      <t>月</t>
    </r>
    <r>
      <rPr>
        <sz val="12"/>
        <color indexed="8"/>
        <rFont val="細明體"/>
        <family val="3"/>
        <charset val="136"/>
      </rPr>
      <t/>
    </r>
    <phoneticPr fontId="2" type="noConversion"/>
  </si>
  <si>
    <r>
      <t xml:space="preserve">  </t>
    </r>
    <r>
      <rPr>
        <sz val="12"/>
        <rFont val="標楷體"/>
        <family val="4"/>
        <charset val="136"/>
      </rPr>
      <t>糧政業務計畫</t>
    </r>
    <phoneticPr fontId="20" type="noConversion"/>
  </si>
  <si>
    <r>
      <t xml:space="preserve">  </t>
    </r>
    <r>
      <rPr>
        <sz val="12"/>
        <rFont val="標楷體"/>
        <family val="4"/>
        <charset val="136"/>
      </rPr>
      <t>穩定肥料及相關資材供需計畫</t>
    </r>
    <phoneticPr fontId="2" type="noConversion"/>
  </si>
  <si>
    <t>累計賸餘增加原因：
基金用途部分：主要係穩定肥料及相關資材供需計畫，因近來國際製肥原物料行情較預期為低，肥料補貼經費支出減少。農村再生建設及發展計畫，因農村工程繁雜、細緻，廠商投標意願低，造成進度延緩；又廠商工作能量飽和，致流標多次，影響工作進度。</t>
    <phoneticPr fontId="2" type="noConversion"/>
  </si>
  <si>
    <r>
      <t xml:space="preserve">  </t>
    </r>
    <r>
      <rPr>
        <sz val="16"/>
        <rFont val="細明體"/>
        <family val="3"/>
        <charset val="136"/>
      </rPr>
      <t>審</t>
    </r>
    <r>
      <rPr>
        <sz val="16"/>
        <rFont val="Times New Roman"/>
        <family val="1"/>
      </rPr>
      <t xml:space="preserve"> </t>
    </r>
    <r>
      <rPr>
        <sz val="16"/>
        <rFont val="細明體"/>
        <family val="3"/>
        <charset val="136"/>
      </rPr>
      <t>計</t>
    </r>
    <r>
      <rPr>
        <sz val="16"/>
        <rFont val="Times New Roman"/>
        <family val="1"/>
      </rPr>
      <t xml:space="preserve"> </t>
    </r>
    <r>
      <rPr>
        <sz val="16"/>
        <rFont val="細明體"/>
        <family val="3"/>
        <charset val="136"/>
      </rPr>
      <t>部</t>
    </r>
    <r>
      <rPr>
        <sz val="16"/>
        <rFont val="Times New Roman"/>
        <family val="1"/>
      </rPr>
      <t xml:space="preserve"> </t>
    </r>
    <r>
      <rPr>
        <sz val="16"/>
        <rFont val="細明體"/>
        <family val="3"/>
        <charset val="136"/>
      </rPr>
      <t>教</t>
    </r>
    <r>
      <rPr>
        <sz val="16"/>
        <rFont val="Times New Roman"/>
        <family val="1"/>
      </rPr>
      <t xml:space="preserve"> </t>
    </r>
    <r>
      <rPr>
        <sz val="16"/>
        <rFont val="細明體"/>
        <family val="3"/>
        <charset val="136"/>
      </rPr>
      <t>育</t>
    </r>
    <r>
      <rPr>
        <sz val="16"/>
        <rFont val="Times New Roman"/>
        <family val="1"/>
      </rPr>
      <t xml:space="preserve"> </t>
    </r>
    <r>
      <rPr>
        <sz val="16"/>
        <rFont val="細明體"/>
        <family val="3"/>
        <charset val="136"/>
      </rPr>
      <t>農</t>
    </r>
    <r>
      <rPr>
        <sz val="16"/>
        <rFont val="Times New Roman"/>
        <family val="1"/>
      </rPr>
      <t xml:space="preserve"> </t>
    </r>
    <r>
      <rPr>
        <sz val="16"/>
        <rFont val="細明體"/>
        <family val="3"/>
        <charset val="136"/>
      </rPr>
      <t>林</t>
    </r>
    <r>
      <rPr>
        <sz val="16"/>
        <rFont val="Times New Roman"/>
        <family val="1"/>
      </rPr>
      <t xml:space="preserve"> </t>
    </r>
    <r>
      <rPr>
        <sz val="16"/>
        <rFont val="細明體"/>
        <family val="3"/>
        <charset val="136"/>
      </rPr>
      <t>審</t>
    </r>
    <r>
      <rPr>
        <sz val="16"/>
        <rFont val="Times New Roman"/>
        <family val="1"/>
      </rPr>
      <t xml:space="preserve"> </t>
    </r>
    <r>
      <rPr>
        <sz val="16"/>
        <rFont val="細明體"/>
        <family val="3"/>
        <charset val="136"/>
      </rPr>
      <t>計</t>
    </r>
    <r>
      <rPr>
        <sz val="16"/>
        <rFont val="Times New Roman"/>
        <family val="1"/>
      </rPr>
      <t xml:space="preserve"> </t>
    </r>
    <r>
      <rPr>
        <sz val="16"/>
        <rFont val="細明體"/>
        <family val="3"/>
        <charset val="136"/>
      </rPr>
      <t>處</t>
    </r>
    <phoneticPr fontId="2" type="noConversion"/>
  </si>
  <si>
    <r>
      <t xml:space="preserve">  </t>
    </r>
    <r>
      <rPr>
        <sz val="12"/>
        <rFont val="Times New Roman"/>
        <family val="1"/>
      </rPr>
      <t>(2)</t>
    </r>
    <r>
      <rPr>
        <sz val="12"/>
        <rFont val="標楷體"/>
        <family val="4"/>
        <charset val="136"/>
      </rPr>
      <t>本期賸餘</t>
    </r>
    <phoneticPr fontId="7" type="noConversion"/>
  </si>
  <si>
    <t>3112</t>
    <phoneticPr fontId="2" type="noConversion"/>
  </si>
  <si>
    <t>3113</t>
    <phoneticPr fontId="2" type="noConversion"/>
  </si>
  <si>
    <t>3</t>
    <phoneticPr fontId="2" type="noConversion"/>
  </si>
  <si>
    <t>6</t>
    <phoneticPr fontId="2" type="noConversion"/>
  </si>
  <si>
    <r>
      <t xml:space="preserve"> </t>
    </r>
    <r>
      <rPr>
        <sz val="12"/>
        <rFont val="Times New Roman"/>
        <family val="1"/>
      </rPr>
      <t xml:space="preserve">  (3)</t>
    </r>
    <r>
      <rPr>
        <sz val="12"/>
        <rFont val="標楷體"/>
        <family val="4"/>
        <charset val="136"/>
      </rPr>
      <t>本期短絀</t>
    </r>
    <phoneticPr fontId="7" type="noConversion"/>
  </si>
  <si>
    <r>
      <t xml:space="preserve">  </t>
    </r>
    <r>
      <rPr>
        <sz val="11"/>
        <color indexed="10"/>
        <rFont val="標楷體"/>
        <family val="4"/>
        <charset val="136"/>
      </rPr>
      <t>調整產業</t>
    </r>
    <r>
      <rPr>
        <sz val="11"/>
        <color indexed="8"/>
        <rFont val="標楷體"/>
        <family val="4"/>
        <charset val="136"/>
      </rPr>
      <t>或防範措施計畫</t>
    </r>
    <phoneticPr fontId="20" type="noConversion"/>
  </si>
  <si>
    <t>8.農業貸款利息差額補貼計畫</t>
    <phoneticPr fontId="2" type="noConversion"/>
  </si>
  <si>
    <r>
      <t xml:space="preserve">   1.</t>
    </r>
    <r>
      <rPr>
        <sz val="12"/>
        <color indexed="10"/>
        <rFont val="標楷體"/>
        <family val="4"/>
        <charset val="136"/>
      </rPr>
      <t>調整產業</t>
    </r>
    <r>
      <rPr>
        <sz val="12"/>
        <color indexed="8"/>
        <rFont val="標楷體"/>
        <family val="4"/>
        <charset val="136"/>
      </rPr>
      <t>或防範措施計畫</t>
    </r>
    <phoneticPr fontId="2" type="noConversion"/>
  </si>
  <si>
    <r>
      <t xml:space="preserve">      </t>
    </r>
    <r>
      <rPr>
        <sz val="12"/>
        <color indexed="8"/>
        <rFont val="標楷體"/>
        <family val="4"/>
        <charset val="136"/>
      </rPr>
      <t>計畫</t>
    </r>
    <phoneticPr fontId="2" type="noConversion"/>
  </si>
  <si>
    <r>
      <t xml:space="preserve">  </t>
    </r>
    <r>
      <rPr>
        <sz val="12"/>
        <color indexed="10"/>
        <rFont val="標楷體"/>
        <family val="4"/>
        <charset val="136"/>
      </rPr>
      <t>調整產業</t>
    </r>
    <r>
      <rPr>
        <sz val="12"/>
        <rFont val="標楷體"/>
        <family val="4"/>
        <charset val="136"/>
      </rPr>
      <t>或防範措施計畫</t>
    </r>
    <phoneticPr fontId="20" type="noConversion"/>
  </si>
  <si>
    <r>
      <t xml:space="preserve">  </t>
    </r>
    <r>
      <rPr>
        <sz val="11"/>
        <color indexed="10"/>
        <rFont val="標楷體"/>
        <family val="4"/>
        <charset val="136"/>
      </rPr>
      <t>調整產業</t>
    </r>
    <r>
      <rPr>
        <sz val="11"/>
        <rFont val="標楷體"/>
        <family val="4"/>
        <charset val="136"/>
      </rPr>
      <t>或防範措施計畫</t>
    </r>
    <phoneticPr fontId="20" type="noConversion"/>
  </si>
  <si>
    <t>同左。</t>
  </si>
  <si>
    <r>
      <t>104</t>
    </r>
    <r>
      <rPr>
        <sz val="12"/>
        <color indexed="10"/>
        <rFont val="細明體"/>
        <family val="3"/>
        <charset val="136"/>
      </rPr>
      <t>年</t>
    </r>
    <r>
      <rPr>
        <sz val="12"/>
        <color indexed="10"/>
        <rFont val="Times New Roman"/>
        <family val="1"/>
      </rPr>
      <t>1</t>
    </r>
    <r>
      <rPr>
        <sz val="12"/>
        <color indexed="10"/>
        <rFont val="細明體"/>
        <family val="3"/>
        <charset val="136"/>
      </rPr>
      <t>月</t>
    </r>
    <r>
      <rPr>
        <sz val="12"/>
        <color indexed="8"/>
        <rFont val="細明體"/>
        <family val="3"/>
        <charset val="136"/>
      </rPr>
      <t/>
    </r>
    <phoneticPr fontId="2" type="noConversion"/>
  </si>
  <si>
    <t>本月賸餘減少原因：
基金用途部分：主要係糧政業務計畫，因自101年起全面辦理濕穀收購，並補助農民烘乾、包裝及堆疊費用，公糧收購量增加，故庫存量增加，相關收購成本及提列存貨跌價損失較預算增加。調整耕作制度活化農地計畫，因103年第2期作獎勵金集中於本月撥款，致較預計數增加。</t>
    <phoneticPr fontId="2" type="noConversion"/>
  </si>
  <si>
    <t>本月賸餘增加原因：
基金用途部分：主要係糧政業務計畫，因標售公糧數量較預計數減少，銷貨成本隨之減少。農業天然災害救助計畫，因天然災害發生難以預估，實際救助支出較預算分配數減少。調整耕作制度活化農地計畫，因103年第2期作獎勵金核發進度佳，致遞延至本月份核發之獎勵金額較預計數減少。</t>
    <phoneticPr fontId="2" type="noConversion"/>
  </si>
  <si>
    <t>累計賸餘增加原因：
基金用途部分：主要係糧政業務計畫，因標售公糧數量較預計數減少，銷貨成本隨之減少。農業天然災害救助計畫，因天然災害發生難以預估，實際救助支出較預算分配數減少。調整耕作制度活化農地計畫，因103年第2期作獎勵金核發進度佳，致遞延至本月份核發之獎勵金額較預計數減少。</t>
    <phoneticPr fontId="2" type="noConversion"/>
  </si>
  <si>
    <r>
      <t xml:space="preserve">  </t>
    </r>
    <r>
      <rPr>
        <sz val="11"/>
        <color indexed="8"/>
        <rFont val="標楷體"/>
        <family val="4"/>
        <charset val="136"/>
      </rPr>
      <t xml:space="preserve">森林遊樂及森林鐵路經營
</t>
    </r>
    <r>
      <rPr>
        <sz val="11"/>
        <color indexed="8"/>
        <rFont val="Times New Roman"/>
        <family val="1"/>
      </rPr>
      <t xml:space="preserve">  </t>
    </r>
    <r>
      <rPr>
        <sz val="11"/>
        <color indexed="8"/>
        <rFont val="標楷體"/>
        <family val="4"/>
        <charset val="136"/>
      </rPr>
      <t>管理計畫</t>
    </r>
    <phoneticPr fontId="20" type="noConversion"/>
  </si>
  <si>
    <r>
      <t xml:space="preserve">  </t>
    </r>
    <r>
      <rPr>
        <sz val="11"/>
        <color indexed="8"/>
        <rFont val="標楷體"/>
        <family val="4"/>
        <charset val="136"/>
      </rPr>
      <t xml:space="preserve">造林貸款及山坡地開發利
</t>
    </r>
    <r>
      <rPr>
        <sz val="11"/>
        <color indexed="8"/>
        <rFont val="Times New Roman"/>
        <family val="1"/>
      </rPr>
      <t xml:space="preserve">  </t>
    </r>
    <r>
      <rPr>
        <sz val="11"/>
        <color indexed="8"/>
        <rFont val="標楷體"/>
        <family val="4"/>
        <charset val="136"/>
      </rPr>
      <t>用回饋金繳交管理計畫</t>
    </r>
    <phoneticPr fontId="21" type="noConversion"/>
  </si>
  <si>
    <r>
      <t xml:space="preserve">  </t>
    </r>
    <r>
      <rPr>
        <sz val="11"/>
        <color indexed="8"/>
        <rFont val="標楷體"/>
        <family val="4"/>
        <charset val="136"/>
      </rPr>
      <t>農產品進口管理計畫</t>
    </r>
    <phoneticPr fontId="20" type="noConversion"/>
  </si>
  <si>
    <r>
      <t xml:space="preserve">  </t>
    </r>
    <r>
      <rPr>
        <sz val="11"/>
        <color indexed="10"/>
        <rFont val="標楷體"/>
        <family val="4"/>
        <charset val="136"/>
      </rPr>
      <t>農產品進口管理</t>
    </r>
    <r>
      <rPr>
        <sz val="11"/>
        <color indexed="10"/>
        <rFont val="標楷體"/>
        <family val="4"/>
        <charset val="136"/>
      </rPr>
      <t>計畫</t>
    </r>
    <phoneticPr fontId="20" type="noConversion"/>
  </si>
  <si>
    <t xml:space="preserve">本年度法定預算數  </t>
    <phoneticPr fontId="2" type="noConversion"/>
  </si>
  <si>
    <t xml:space="preserve">累計賸餘增加原因：
基金用途部分：主要係產銷調節緊急處理計畫，因農曆年節將近，且本月發生低溫，國產蔬果價格普遍上揚，無啟動產銷調節措施。家禽流行性感冒防疫計畫，計畫業已核定，第1期款尚未撥付所致。森林遊客及森林鐵路經營管理計畫，委由臺鐵局協助營運之相關核銷於次月10日前辦理，因各預算科目未及入帳，致執行率偏低。農業天然災害救助計畫，因104年度蘇迪勒及杜鵑颱風等救助款項尚未全數轉正核銷所致。
</t>
    <phoneticPr fontId="2" type="noConversion"/>
  </si>
  <si>
    <t>本月賸餘增加原因：
基金用途部分：主要係產銷調節緊急處理計畫，因農曆年節將近，且本月發生低溫，國產蔬果價格普遍上揚，無啟動產銷調節措施。家禽流行性感冒防疫計畫，計畫業已核定，第1期款尚未撥付所致。森林遊客及森林鐵路經營管理計畫，委由臺鐵局協助營運之相關核銷於次月10日前辦理，因各預算科目未及入帳，致執行率偏低。農業天然災害救助計畫，因104年度蘇迪勒及杜鵑颱風等救助款項尚未全數轉正核銷所致。</t>
    <phoneticPr fontId="2" type="noConversion"/>
  </si>
  <si>
    <r>
      <t xml:space="preserve">  </t>
    </r>
    <r>
      <rPr>
        <sz val="11"/>
        <color indexed="8"/>
        <rFont val="標楷體"/>
        <family val="4"/>
        <charset val="136"/>
      </rPr>
      <t xml:space="preserve">造林貸款及山坡地開發利
</t>
    </r>
    <r>
      <rPr>
        <sz val="11"/>
        <color indexed="8"/>
        <rFont val="Times New Roman"/>
        <family val="1"/>
      </rPr>
      <t xml:space="preserve">  </t>
    </r>
    <r>
      <rPr>
        <sz val="11"/>
        <color indexed="8"/>
        <rFont val="標楷體"/>
        <family val="4"/>
        <charset val="136"/>
      </rPr>
      <t>用回饋金繳交管理計畫</t>
    </r>
    <phoneticPr fontId="21" type="noConversion"/>
  </si>
  <si>
    <r>
      <t xml:space="preserve">  </t>
    </r>
    <r>
      <rPr>
        <sz val="11"/>
        <color indexed="8"/>
        <rFont val="標楷體"/>
        <family val="4"/>
        <charset val="136"/>
      </rPr>
      <t>農產品進口管理計畫</t>
    </r>
    <phoneticPr fontId="20" type="noConversion"/>
  </si>
  <si>
    <t xml:space="preserve"> 輔導菸農轉型與檳榔廢園轉作計畫</t>
    <phoneticPr fontId="20" type="noConversion"/>
  </si>
  <si>
    <t>9.輔導菸農轉型與檳榔廢園轉作計畫</t>
    <phoneticPr fontId="2" type="noConversion"/>
  </si>
  <si>
    <t>固定項目表</t>
    <phoneticPr fontId="23" type="noConversion"/>
  </si>
  <si>
    <t>單位：新臺幣元</t>
    <phoneticPr fontId="2" type="noConversion"/>
  </si>
  <si>
    <t>項          目</t>
    <phoneticPr fontId="2" type="noConversion"/>
  </si>
  <si>
    <t>取得成本/
舉債數</t>
    <phoneticPr fontId="2" type="noConversion"/>
  </si>
  <si>
    <t>以前年度累計折舊（耗）/長期投資評價/未攤銷溢（折）價</t>
    <phoneticPr fontId="2" type="noConversion"/>
  </si>
  <si>
    <t>本年度變動</t>
    <phoneticPr fontId="2" type="noConversion"/>
  </si>
  <si>
    <t>本年度提列折舊（耗）/長期投資評價變動數/攤銷數</t>
    <phoneticPr fontId="2" type="noConversion"/>
  </si>
  <si>
    <t>期末餘額</t>
    <phoneticPr fontId="2" type="noConversion"/>
  </si>
  <si>
    <t>增加數</t>
    <phoneticPr fontId="2" type="noConversion"/>
  </si>
  <si>
    <t>減少數</t>
    <phoneticPr fontId="2" type="noConversion"/>
  </si>
  <si>
    <t xml:space="preserve">  非理財目的之長期投資</t>
    <phoneticPr fontId="2" type="noConversion"/>
  </si>
  <si>
    <t xml:space="preserve">  土地</t>
    <phoneticPr fontId="23" type="noConversion"/>
  </si>
  <si>
    <t>林務</t>
    <phoneticPr fontId="23" type="noConversion"/>
  </si>
  <si>
    <t>再生</t>
    <phoneticPr fontId="23" type="noConversion"/>
  </si>
  <si>
    <t xml:space="preserve">  土地改良物</t>
    <phoneticPr fontId="23" type="noConversion"/>
  </si>
  <si>
    <t>農發</t>
    <phoneticPr fontId="23" type="noConversion"/>
  </si>
  <si>
    <t xml:space="preserve">  房屋及建築</t>
    <phoneticPr fontId="23" type="noConversion"/>
  </si>
  <si>
    <t>農發</t>
    <phoneticPr fontId="2" type="noConversion"/>
  </si>
  <si>
    <t>農損</t>
    <phoneticPr fontId="23" type="noConversion"/>
  </si>
  <si>
    <t>漁發</t>
    <phoneticPr fontId="2" type="noConversion"/>
  </si>
  <si>
    <t xml:space="preserve">  雜項設備</t>
    <phoneticPr fontId="23" type="noConversion"/>
  </si>
  <si>
    <t xml:space="preserve">  購建中固定資產</t>
    <phoneticPr fontId="23" type="noConversion"/>
  </si>
  <si>
    <t xml:space="preserve">  電腦軟體</t>
    <phoneticPr fontId="23" type="noConversion"/>
  </si>
  <si>
    <t>負債</t>
    <phoneticPr fontId="2" type="noConversion"/>
  </si>
  <si>
    <t xml:space="preserve">  長期債務</t>
    <phoneticPr fontId="2" type="noConversion"/>
  </si>
  <si>
    <t>合計</t>
    <phoneticPr fontId="2" type="noConversion"/>
  </si>
  <si>
    <t>差額</t>
    <phoneticPr fontId="2" type="noConversion"/>
  </si>
  <si>
    <t>農再</t>
    <phoneticPr fontId="23" type="noConversion"/>
  </si>
  <si>
    <t xml:space="preserve"> 輔導菸農轉型與檳榔廢園轉作計畫</t>
    <phoneticPr fontId="2" type="noConversion"/>
  </si>
  <si>
    <r>
      <t>105</t>
    </r>
    <r>
      <rPr>
        <b/>
        <sz val="11"/>
        <color indexed="8"/>
        <rFont val="細明體"/>
        <family val="3"/>
        <charset val="136"/>
      </rPr>
      <t>年底累積餘絀</t>
    </r>
    <phoneticPr fontId="24" type="noConversion"/>
  </si>
  <si>
    <r>
      <t>105</t>
    </r>
    <r>
      <rPr>
        <b/>
        <sz val="11"/>
        <color indexed="8"/>
        <rFont val="細明體"/>
        <family val="3"/>
        <charset val="136"/>
      </rPr>
      <t>年底累積餘絀</t>
    </r>
    <r>
      <rPr>
        <b/>
        <sz val="11"/>
        <color indexed="8"/>
        <rFont val="Times New Roman"/>
        <family val="1"/>
      </rPr>
      <t>(106</t>
    </r>
    <r>
      <rPr>
        <b/>
        <sz val="11"/>
        <color indexed="8"/>
        <rFont val="細明體"/>
        <family val="3"/>
        <charset val="136"/>
      </rPr>
      <t>預算案</t>
    </r>
    <r>
      <rPr>
        <b/>
        <sz val="11"/>
        <color indexed="8"/>
        <rFont val="Times New Roman"/>
        <family val="1"/>
      </rPr>
      <t>)</t>
    </r>
    <phoneticPr fontId="24" type="noConversion"/>
  </si>
  <si>
    <t xml:space="preserve"> 輔導菸農轉型與檳榔廢園轉作計畫</t>
    <phoneticPr fontId="20" type="noConversion"/>
  </si>
  <si>
    <t xml:space="preserve">  權利</t>
    <phoneticPr fontId="23" type="noConversion"/>
  </si>
  <si>
    <t xml:space="preserve">  遞耗資產</t>
    <phoneticPr fontId="23" type="noConversion"/>
  </si>
  <si>
    <t xml:space="preserve">  其他</t>
    <phoneticPr fontId="23" type="noConversion"/>
  </si>
  <si>
    <t xml:space="preserve">林務發展及造林基金：積極辦理。
</t>
    <phoneticPr fontId="2" type="noConversion"/>
  </si>
  <si>
    <t>造林貸款及山坡地開發利用回饋金繳交管理計畫</t>
  </si>
  <si>
    <t>造林貸款及山坡地開發利用回饋金繳交管理計畫</t>
    <phoneticPr fontId="2" type="noConversion"/>
  </si>
  <si>
    <t xml:space="preserve"> 造林貸款及山坡地開發利用
 回饋金繳交管理計畫</t>
    <phoneticPr fontId="2" type="noConversion"/>
  </si>
  <si>
    <r>
      <t xml:space="preserve">  </t>
    </r>
    <r>
      <rPr>
        <sz val="12"/>
        <rFont val="標楷體"/>
        <family val="4"/>
        <charset val="136"/>
      </rPr>
      <t>農產品進口管理計畫</t>
    </r>
    <phoneticPr fontId="20" type="noConversion"/>
  </si>
  <si>
    <t>農村再生基金：要求各執行單位於工程核定後3個月內完成工程細部設計及上網發包等工作。
林務發展及造林基金：積極辦理。</t>
    <phoneticPr fontId="2" type="noConversion"/>
  </si>
  <si>
    <t xml:space="preserve"> 輔導菸農轉型與檳榔廢
 園轉作計畫</t>
  </si>
  <si>
    <t xml:space="preserve"> 輔導菸農轉型與檳榔廢
 園轉作計畫</t>
    <phoneticPr fontId="2" type="noConversion"/>
  </si>
  <si>
    <t>主要係收回以前年度補助計畫賸餘款、衍生性收入及山坡地開發利用回饋金所致。</t>
    <phoneticPr fontId="2" type="noConversion"/>
  </si>
  <si>
    <t xml:space="preserve">        一、行 政 院 主 計 總 處 會 計 決 算 處</t>
  </si>
  <si>
    <t xml:space="preserve">        二、行 政 院 主 計 總 處 基 金 預 算 處  </t>
  </si>
  <si>
    <t xml:space="preserve">送    三、行 政 院 主 計 總 處 綜 合 統 計 處            </t>
  </si>
  <si>
    <t xml:space="preserve">        四、審 計 部 教 育 農 林 審 計 處</t>
  </si>
  <si>
    <t xml:space="preserve">        五、財    政    部 (電子傳送)</t>
  </si>
  <si>
    <t>經辦人                 科長                  主辦會計                                  機關長官</t>
  </si>
  <si>
    <t xml:space="preserve">        茲  送                                         </t>
  </si>
  <si>
    <t xml:space="preserve">        此  致</t>
  </si>
  <si>
    <t xml:space="preserve">  行 政 院 主 計 總 處 會 計 決 算 處</t>
  </si>
  <si>
    <t xml:space="preserve">                        主辦會計                                       機關長官</t>
  </si>
  <si>
    <t xml:space="preserve">  行 政 院 主 計 總 處 基 金 預 算 處  </t>
  </si>
  <si>
    <t xml:space="preserve">  行 政 院 主 計 總 處 綜 合 統 計 處            </t>
  </si>
  <si>
    <t xml:space="preserve">  審 計 部 教 育 農 林 審 計 處</t>
  </si>
  <si>
    <t>因105年度1月寒流及梅姬颱風等預付救助款項於本年度轉正核銷所致。</t>
  </si>
  <si>
    <t>本月份實際執行數較預計減少。</t>
    <phoneticPr fontId="2" type="noConversion"/>
  </si>
  <si>
    <t>部分計畫尚未核定，致執行數未如預期。</t>
    <phoneticPr fontId="2" type="noConversion"/>
  </si>
  <si>
    <t>林務發展及造林基金：1.臺鐵局協助營運辦理之阿里山森林鐵路竹崎工區屋舍整修工程因變更契約 ，致執行落後。                                                                                             2.滿月圓遊客中心解說設施設置工程因廠商設計延遲，致執行落後。                                                                                                                                                                              3.烏來台車人口意象、樓梯及林業生活館外牆防水改善工程因變更設計，致執行落後。</t>
    <phoneticPr fontId="2" type="noConversion"/>
  </si>
  <si>
    <t>為因應本年亞型高病原性禽流感疫情，短期內須地毯式檢視轄內禽場，並啟動上市屠宰鴨隻須檢附禽流感檢測報告等措施，爰提前支用下期分配數以利執行。</t>
  </si>
  <si>
    <t>係辦理離農獎勵補發案件所致。</t>
  </si>
  <si>
    <t>林務發展及造林基金：係臺鐵局代辦阿里山森林鐵路修理工廠設備改善及空氣汙染防制設備新設工程-阿里山車庫油槽工程廠商確認不需申請水保修改規格，刻正辦理驗收程序中，致執行落後。                                                                                                                           農村再生基金：年度業務採購已積極規劃辦理中。</t>
    <phoneticPr fontId="2" type="noConversion"/>
  </si>
  <si>
    <t xml:space="preserve">林務發展及造林基金：積極辦理。
農村再生基金：年度業務採購已積極規劃辦理中。
                                                                                                                                                                                                                                                                                                                                                                                                                                                                                                                                                                  </t>
    <phoneticPr fontId="2" type="noConversion"/>
  </si>
  <si>
    <t>林務發展及造林基金：1.阿里山森林鐵路無線電系統改善工程因追加隧道工程辦理契約變更，致執行落後。                                                                                                         2.烏來台車軌道設施及擋土牆災害復建工程因變更設計，致執行落後。                                                                                                                                                                         3.太平山蹦蹦車道邊坡崩塌及軌道路基復建工程因施工地點崩塌，致執行落後。
農村再生基金：年度業務採購已積極規劃辦理中。                                                                                                                                                                                                                  農業發展基金:因應業務需求，實際執行數較預計數增加。</t>
    <phoneticPr fontId="2" type="noConversion"/>
  </si>
  <si>
    <t xml:space="preserve">林務發展及造林基金：積極辦理。
                                                                                                                                                                                                                                                                                            農村再生基金：年度業務採購已積極規劃辦理中。
</t>
    <phoneticPr fontId="2" type="noConversion"/>
  </si>
  <si>
    <t>林務發展及造林基金：多項採購未及辦理驗收，致執行落後。
農村再生基金：年度業務採購已積極規劃辦理中。</t>
    <phoneticPr fontId="2" type="noConversion"/>
  </si>
  <si>
    <t>林務發展及造林基金：積極辦理。
農村再生基金：年度業務採購已積極規劃辦理中。</t>
    <phoneticPr fontId="2" type="noConversion"/>
  </si>
  <si>
    <t>本年度截至目前未發生救助案件。</t>
    <phoneticPr fontId="2" type="noConversion"/>
  </si>
  <si>
    <t xml:space="preserve">  106年度6月份農業特別收入基金會計報告1份</t>
    <phoneticPr fontId="2" type="noConversion"/>
  </si>
  <si>
    <t xml:space="preserve">        中  華  民  國  106  年  7 月     日</t>
    <phoneticPr fontId="2" type="noConversion"/>
  </si>
  <si>
    <t xml:space="preserve">        中  華  民  國  106  年  7月    日</t>
    <phoneticPr fontId="2" type="noConversion"/>
  </si>
  <si>
    <t>中 華 民 國 106 年  6 月份</t>
    <phoneticPr fontId="4" type="noConversion"/>
  </si>
  <si>
    <t xml:space="preserve">中 華 民 國 106年 6 月份 </t>
    <phoneticPr fontId="2" type="noConversion"/>
  </si>
  <si>
    <t>計劃書業已全數核定完成，部分執行單位尚未請撥第一期款，致執行數未如預期。</t>
    <phoneticPr fontId="2" type="noConversion"/>
  </si>
  <si>
    <t>計劃書業已全數核定完成，部分執行單位尚未請撥第二期款，致執行數未如預期。</t>
    <phoneticPr fontId="2" type="noConversion"/>
  </si>
  <si>
    <t>已核定計畫補助款集中於本月撥付。</t>
    <phoneticPr fontId="2" type="noConversion"/>
  </si>
  <si>
    <t>部分地區106年1期作獎勵金及補助縣市政府相關經費集中於上月核撥，故本月執行數較少。</t>
    <phoneticPr fontId="2" type="noConversion"/>
  </si>
  <si>
    <t>部分地區106年1期作獎勵金及補助縣市政府相關經費實際撥付進度提前，故執行數較多。</t>
    <phoneticPr fontId="2" type="noConversion"/>
  </si>
  <si>
    <t>執行以前月份分配數。</t>
    <phoneticPr fontId="2" type="noConversion"/>
  </si>
  <si>
    <t>部分計畫研提較晚，致執行數較低。</t>
    <phoneticPr fontId="2" type="noConversion"/>
  </si>
  <si>
    <t>部分計畫尚在研提階段，致執行數較低。</t>
    <phoneticPr fontId="2" type="noConversion"/>
  </si>
  <si>
    <t>同左。</t>
    <phoneticPr fontId="2" type="noConversion"/>
  </si>
  <si>
    <t>專案農貸額度需求低於預期，且部分借款人還款能力良好，已陸續攤還本金，致實際經費較預計減少。</t>
    <phoneticPr fontId="2" type="noConversion"/>
  </si>
  <si>
    <t>專案農貸額度需求低於預期，且部分借款人還款能力良好，已陸續攤還本金，致實際經費較預計減少。</t>
  </si>
  <si>
    <t>計畫執行經費刻正進行勾稽與彙整，將於7月儘速辦理撥付。</t>
    <phoneticPr fontId="2" type="noConversion"/>
  </si>
  <si>
    <t>辦理土雞及臺灣鯛產銷調節緊急處理所致。</t>
    <phoneticPr fontId="2" type="noConversion"/>
  </si>
  <si>
    <t>係撥付農漁民子女就學獎助學金補正款。</t>
  </si>
  <si>
    <t>係撥付中華民國農會計畫補助經費。</t>
  </si>
  <si>
    <t>本月份實際執行數較預計增加。</t>
    <phoneticPr fontId="2" type="noConversion"/>
  </si>
  <si>
    <t>原列入處理之經營不善農、漁會信用部，因經營狀況改善，暫緩處理。</t>
    <phoneticPr fontId="2" type="noConversion"/>
  </si>
  <si>
    <t>本月份手續費較預計增加。</t>
  </si>
  <si>
    <r>
      <rPr>
        <sz val="9"/>
        <rFont val="標楷體"/>
        <family val="4"/>
        <charset val="136"/>
      </rPr>
      <t xml:space="preserve">農村再生基金：106年度本項計畫業於106年2月7日、3月20日、4月24及5月22日陸續完成4次總平台審查，累計審查通過7.48億元並核定在案，多數案件刻正辦理測設發包作業，暫未有經費實支情形。
</t>
    </r>
    <r>
      <rPr>
        <sz val="8"/>
        <rFont val="標楷體"/>
        <family val="4"/>
        <charset val="136"/>
      </rPr>
      <t xml:space="preserve">林務發展及造林基金：1.阿里山森林鐵路屏遮那至二萬坪上下邊坡整治因辦理變更，致執行落後。                                                                                                                         2.臺鐵局代辦阿里山森林鐵路修理工廠設備改善及空氣汙染防制設備新設工程-設備及排水改善工程因變更設計，刻正辦理驗收中，致執行落後。                                        3.雙流濱溪休憩設施及景觀工程第一期因廠商部分工項未同時進行施作，致執行落後。                                                                                                                                                                                                                                                                                                                    </t>
    </r>
    <phoneticPr fontId="2" type="noConversion"/>
  </si>
  <si>
    <t>收取違反森林法之罰鍰收入低於預期所致。</t>
    <phoneticPr fontId="2" type="noConversion"/>
  </si>
  <si>
    <t>收取違反森林法之罰鍰收入高於預期所致。</t>
    <phoneticPr fontId="2" type="noConversion"/>
  </si>
  <si>
    <t>標售廢品收入。</t>
    <phoneticPr fontId="2" type="noConversion"/>
  </si>
  <si>
    <t>主要係收取合歡山販賣部及阿里山森林鐵路部分車站空間租金所致。</t>
    <phoneticPr fontId="2" type="noConversion"/>
  </si>
  <si>
    <t>主要係收取合歡山販賣部租金所致。</t>
    <phoneticPr fontId="2" type="noConversion"/>
  </si>
  <si>
    <t>主要係收取合歡山販賣部委外經營權利金所致。</t>
    <phoneticPr fontId="2" type="noConversion"/>
  </si>
  <si>
    <t>主要係臺灣銀行繳交之關稅配額進口權利金收入較預期增加所致。</t>
    <phoneticPr fontId="2" type="noConversion"/>
  </si>
  <si>
    <t>專戶存款利息收入較預計增加所致。</t>
    <phoneticPr fontId="2" type="noConversion"/>
  </si>
  <si>
    <t>主要係本月份申領獎勵金人數較預計數增加。</t>
    <phoneticPr fontId="2" type="noConversion"/>
  </si>
  <si>
    <t>因105年度梅姬颱風等預付救助款項於本年度轉正核銷及補助106年2月低溫災害所致。</t>
    <phoneticPr fontId="2" type="noConversion"/>
  </si>
  <si>
    <t>係相關計畫核定時程較晚。</t>
    <phoneticPr fontId="2" type="noConversion"/>
  </si>
  <si>
    <t>106農會室字第090號</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</si>
</sst>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43" formatCode="_-* #,##0.00_-;\-* #,##0.00_-;_-* &quot;-&quot;??_-;_-@_-"/>
    <numFmt numFmtId="176" formatCode="_-* #,##0_-;\-* #,##0_-;_-* &quot;-&quot;??_-;_-@_-"/>
    <numFmt numFmtId="177" formatCode="#,##0.00_-;[Red]\-#,##0.00_-;_-* &quot;－&quot;_-;_-@_-"/>
    <numFmt numFmtId="178" formatCode="#,##0.00_ ;[Red]\-#,##0.00\ "/>
    <numFmt numFmtId="179" formatCode="#,##0_ ;[Red]\-#,##0\ "/>
    <numFmt numFmtId="180" formatCode="#,##0.00_);[Red]\(#,##0.00\)"/>
    <numFmt numFmtId="181" formatCode="#,##0,_-;[Red]\-#,##0,_-;_-* &quot;－&quot;_-;_-@_-"/>
    <numFmt numFmtId="182" formatCode="#,##0_-;[Red]\-#,##0_-;_-* &quot;－&quot;_-;_-@_-"/>
    <numFmt numFmtId="183" formatCode="#,##0;[Red]\-#,##0;_-* &quot;－&quot;_-;_-@_-"/>
    <numFmt numFmtId="184" formatCode="#,##0.00;[Red]\-#,##0.00;_-* &quot;－&quot;_-;_-@_-"/>
    <numFmt numFmtId="185" formatCode="#,##0.00_ "/>
    <numFmt numFmtId="186" formatCode="#,##0_ "/>
    <numFmt numFmtId="187" formatCode="m&quot;月&quot;d&quot;日&quot;"/>
    <numFmt numFmtId="188" formatCode="#,##0.00_-;[Black]\-#,##0.00_-;_-* &quot;－&quot;_-;_-@_-"/>
    <numFmt numFmtId="189" formatCode="0.00_ "/>
    <numFmt numFmtId="190" formatCode="#,##0.00;[Black]\-#,##0.00;_-* &quot;－&quot;_-;_-@_-"/>
    <numFmt numFmtId="191" formatCode="#,##0_);[Red]\(#,##0\)"/>
    <numFmt numFmtId="192" formatCode="#,##0;[Black]\-#,##0;_-* &quot;－&quot;_-;_-@_-"/>
    <numFmt numFmtId="193" formatCode="General_)"/>
    <numFmt numFmtId="194" formatCode="0.00_)"/>
    <numFmt numFmtId="195" formatCode="&quot;£&quot;#,##0;[Red]\-&quot;£&quot;#,##0"/>
    <numFmt numFmtId="196" formatCode="_-* ###\ ###\ ##0_-;_-* \-###\ ###\ ##0_-;_-* &quot;－&quot;_-;_-@_-"/>
    <numFmt numFmtId="197" formatCode="_-* ###\ ##0_-;_-* \-###\ ##0_-;_-* &quot;－&quot;_-;_-@_-"/>
    <numFmt numFmtId="198" formatCode="_-* ###\ ##0.0_-;_-* \-###\ ##0.0_-;_-* &quot;－&quot;_-;_-@_-"/>
    <numFmt numFmtId="199" formatCode="#\ ##0_-;\-#\ ##0_-;_-0_-;_-@_ "/>
    <numFmt numFmtId="200" formatCode="#\ ##0.0_-;\-#\ ##0.0_-;_-0.0_-;_-@_ "/>
    <numFmt numFmtId="201" formatCode="m/d/yyyy"/>
    <numFmt numFmtId="202" formatCode="_ * #,##0_ ;_ * &quot;\&quot;&quot;\&quot;&quot;\&quot;\-#,##0_ ;_ * &quot;-&quot;_ ;_ @_ "/>
    <numFmt numFmtId="203" formatCode="_ * #,##0.00_ ;_ * &quot;\&quot;&quot;\&quot;&quot;\&quot;\-#,##0.00_ ;_ * &quot;-&quot;??_ ;_ @_ "/>
    <numFmt numFmtId="204" formatCode="_ &quot;\&quot;* #,##0_ ;_ &quot;\&quot;* &quot;\&quot;&quot;\&quot;&quot;\&quot;\-#,##0_ ;_ &quot;\&quot;* &quot;-&quot;_ ;_ @_ "/>
    <numFmt numFmtId="205" formatCode="_ &quot;\&quot;* #,##0.00_ ;_ &quot;\&quot;* &quot;\&quot;&quot;\&quot;&quot;\&quot;\-#,##0.00_ ;_ &quot;\&quot;* &quot;-&quot;??_ ;_ @_ "/>
    <numFmt numFmtId="206" formatCode="#,##0.0000_);[Red]\(#,##0.0000\)"/>
  </numFmts>
  <fonts count="209">
    <font>
      <sz val="12"/>
      <name val="新細明體"/>
      <family val="1"/>
      <charset val="136"/>
    </font>
    <font>
      <sz val="12"/>
      <name val="新細明體"/>
      <family val="1"/>
      <charset val="136"/>
    </font>
    <font>
      <sz val="9"/>
      <name val="新細明體"/>
      <family val="1"/>
      <charset val="136"/>
    </font>
    <font>
      <sz val="12"/>
      <name val="Times New Roman"/>
      <family val="1"/>
    </font>
    <font>
      <sz val="12"/>
      <name val="標楷體"/>
      <family val="4"/>
      <charset val="136"/>
    </font>
    <font>
      <b/>
      <u/>
      <sz val="16"/>
      <name val="標楷體"/>
      <family val="4"/>
      <charset val="136"/>
    </font>
    <font>
      <u/>
      <sz val="16"/>
      <name val="Times New Roman"/>
      <family val="1"/>
    </font>
    <font>
      <b/>
      <sz val="12"/>
      <name val="標楷體"/>
      <family val="4"/>
      <charset val="136"/>
    </font>
    <font>
      <sz val="14"/>
      <name val="標楷體"/>
      <family val="4"/>
      <charset val="136"/>
    </font>
    <font>
      <sz val="14"/>
      <name val="華康楷書體W3"/>
      <family val="1"/>
      <charset val="136"/>
    </font>
    <font>
      <sz val="24"/>
      <name val="標楷體"/>
      <family val="4"/>
      <charset val="136"/>
    </font>
    <font>
      <b/>
      <sz val="18"/>
      <name val="標楷體"/>
      <family val="4"/>
      <charset val="136"/>
    </font>
    <font>
      <b/>
      <sz val="14"/>
      <name val="標楷體"/>
      <family val="4"/>
      <charset val="136"/>
    </font>
    <font>
      <b/>
      <sz val="9"/>
      <color indexed="81"/>
      <name val="新細明體"/>
      <family val="1"/>
      <charset val="136"/>
    </font>
    <font>
      <sz val="9"/>
      <color indexed="81"/>
      <name val="新細明體"/>
      <family val="1"/>
      <charset val="136"/>
    </font>
    <font>
      <sz val="14"/>
      <name val="Times New Roman"/>
      <family val="1"/>
    </font>
    <font>
      <sz val="12"/>
      <name val="Courier"/>
      <family val="3"/>
    </font>
    <font>
      <sz val="14"/>
      <color indexed="12"/>
      <name val="標楷體"/>
      <family val="4"/>
      <charset val="136"/>
    </font>
    <font>
      <b/>
      <sz val="12"/>
      <color indexed="81"/>
      <name val="新細明體"/>
      <family val="1"/>
      <charset val="136"/>
    </font>
    <font>
      <b/>
      <sz val="12"/>
      <name val="Times New Roman"/>
      <family val="1"/>
    </font>
    <font>
      <sz val="9"/>
      <name val="細明體"/>
      <family val="3"/>
      <charset val="136"/>
    </font>
    <font>
      <u/>
      <sz val="16"/>
      <name val="標楷體"/>
      <family val="4"/>
      <charset val="136"/>
    </font>
    <font>
      <sz val="12"/>
      <name val="細明體"/>
      <family val="3"/>
      <charset val="136"/>
    </font>
    <font>
      <sz val="12"/>
      <name val="華康楷書體W5"/>
      <family val="1"/>
      <charset val="136"/>
    </font>
    <font>
      <sz val="14"/>
      <name val="新細明體"/>
      <family val="1"/>
      <charset val="136"/>
    </font>
    <font>
      <sz val="11"/>
      <name val="標楷體"/>
      <family val="4"/>
      <charset val="136"/>
    </font>
    <font>
      <sz val="11"/>
      <name val="Times New Roman"/>
      <family val="1"/>
    </font>
    <font>
      <b/>
      <u/>
      <sz val="16"/>
      <name val="Times New Roman"/>
      <family val="1"/>
    </font>
    <font>
      <b/>
      <u/>
      <sz val="18"/>
      <name val="標楷體"/>
      <family val="4"/>
      <charset val="136"/>
    </font>
    <font>
      <sz val="12"/>
      <color indexed="10"/>
      <name val="標楷體"/>
      <family val="4"/>
      <charset val="136"/>
    </font>
    <font>
      <sz val="12"/>
      <color indexed="12"/>
      <name val="標楷體"/>
      <family val="4"/>
      <charset val="136"/>
    </font>
    <font>
      <sz val="12"/>
      <color indexed="12"/>
      <name val="Times New Roman"/>
      <family val="1"/>
    </font>
    <font>
      <sz val="12"/>
      <color indexed="8"/>
      <name val="標楷體"/>
      <family val="4"/>
      <charset val="136"/>
    </font>
    <font>
      <b/>
      <sz val="12"/>
      <color indexed="81"/>
      <name val="Times New Roman"/>
      <family val="1"/>
    </font>
    <font>
      <sz val="18"/>
      <color indexed="81"/>
      <name val="新細明體"/>
      <family val="1"/>
      <charset val="136"/>
    </font>
    <font>
      <b/>
      <sz val="11"/>
      <name val="細明體"/>
      <family val="3"/>
      <charset val="136"/>
    </font>
    <font>
      <sz val="11"/>
      <color indexed="12"/>
      <name val="標楷體"/>
      <family val="4"/>
      <charset val="136"/>
    </font>
    <font>
      <sz val="11"/>
      <color indexed="10"/>
      <name val="標楷體"/>
      <family val="4"/>
      <charset val="136"/>
    </font>
    <font>
      <sz val="11"/>
      <color indexed="10"/>
      <name val="Times New Roman"/>
      <family val="1"/>
    </font>
    <font>
      <sz val="12"/>
      <color indexed="10"/>
      <name val="Times New Roman"/>
      <family val="1"/>
    </font>
    <font>
      <b/>
      <sz val="12"/>
      <name val="新細明體"/>
      <family val="1"/>
      <charset val="136"/>
    </font>
    <font>
      <sz val="11"/>
      <color indexed="8"/>
      <name val="標楷體"/>
      <family val="4"/>
      <charset val="136"/>
    </font>
    <font>
      <sz val="10"/>
      <color indexed="12"/>
      <name val="標楷體"/>
      <family val="4"/>
      <charset val="136"/>
    </font>
    <font>
      <sz val="18"/>
      <name val="細明體"/>
      <family val="3"/>
      <charset val="136"/>
    </font>
    <font>
      <sz val="14"/>
      <name val="細明體"/>
      <family val="3"/>
      <charset val="136"/>
    </font>
    <font>
      <sz val="18"/>
      <name val="Times New Roman"/>
      <family val="1"/>
    </font>
    <font>
      <sz val="16"/>
      <name val="細明體"/>
      <family val="3"/>
      <charset val="136"/>
    </font>
    <font>
      <b/>
      <sz val="16"/>
      <name val="細明體"/>
      <family val="3"/>
      <charset val="136"/>
    </font>
    <font>
      <b/>
      <sz val="20"/>
      <name val="標楷體"/>
      <family val="4"/>
      <charset val="136"/>
    </font>
    <font>
      <b/>
      <sz val="20"/>
      <name val="細明體"/>
      <family val="3"/>
      <charset val="136"/>
    </font>
    <font>
      <sz val="14"/>
      <color indexed="10"/>
      <name val="標楷體"/>
      <family val="4"/>
      <charset val="136"/>
    </font>
    <font>
      <sz val="16"/>
      <name val="Times New Roman"/>
      <family val="1"/>
    </font>
    <font>
      <sz val="16"/>
      <name val="標楷體"/>
      <family val="4"/>
      <charset val="136"/>
    </font>
    <font>
      <b/>
      <sz val="12"/>
      <name val="細明體"/>
      <family val="3"/>
      <charset val="136"/>
    </font>
    <font>
      <b/>
      <sz val="22"/>
      <name val="Times New Roman"/>
      <family val="1"/>
    </font>
    <font>
      <b/>
      <sz val="22"/>
      <name val="標楷體"/>
      <family val="4"/>
      <charset val="136"/>
    </font>
    <font>
      <sz val="22"/>
      <name val="Times New Roman"/>
      <family val="1"/>
    </font>
    <font>
      <sz val="22"/>
      <name val="標楷體"/>
      <family val="4"/>
      <charset val="136"/>
    </font>
    <font>
      <sz val="20"/>
      <name val="標楷體"/>
      <family val="4"/>
      <charset val="136"/>
    </font>
    <font>
      <sz val="14"/>
      <color indexed="8"/>
      <name val="標楷體"/>
      <family val="4"/>
      <charset val="136"/>
    </font>
    <font>
      <sz val="12"/>
      <color indexed="8"/>
      <name val="Times New Roman"/>
      <family val="1"/>
    </font>
    <font>
      <b/>
      <sz val="12"/>
      <color indexed="8"/>
      <name val="Times New Roman"/>
      <family val="1"/>
    </font>
    <font>
      <b/>
      <i/>
      <sz val="16"/>
      <name val="Helv"/>
      <family val="2"/>
    </font>
    <font>
      <sz val="10"/>
      <name val="Arial"/>
      <family val="2"/>
    </font>
    <font>
      <b/>
      <u/>
      <sz val="22"/>
      <color indexed="8"/>
      <name val="標楷體"/>
      <family val="4"/>
      <charset val="136"/>
    </font>
    <font>
      <b/>
      <u/>
      <sz val="22"/>
      <color indexed="8"/>
      <name val="Times New Roman"/>
      <family val="1"/>
    </font>
    <font>
      <u/>
      <sz val="22"/>
      <color indexed="8"/>
      <name val="Times New Roman"/>
      <family val="1"/>
    </font>
    <font>
      <b/>
      <sz val="18"/>
      <color indexed="8"/>
      <name val="標楷體"/>
      <family val="4"/>
      <charset val="136"/>
    </font>
    <font>
      <sz val="24"/>
      <color indexed="8"/>
      <name val="標楷體"/>
      <family val="4"/>
      <charset val="136"/>
    </font>
    <font>
      <b/>
      <sz val="14"/>
      <color indexed="8"/>
      <name val="標楷體"/>
      <family val="4"/>
      <charset val="136"/>
    </font>
    <font>
      <b/>
      <sz val="12"/>
      <color indexed="8"/>
      <name val="標楷體"/>
      <family val="4"/>
      <charset val="136"/>
    </font>
    <font>
      <sz val="12"/>
      <color indexed="10"/>
      <name val="新細明體"/>
      <family val="1"/>
      <charset val="136"/>
    </font>
    <font>
      <sz val="12"/>
      <color indexed="12"/>
      <name val="新細明體"/>
      <family val="1"/>
      <charset val="136"/>
    </font>
    <font>
      <b/>
      <sz val="18"/>
      <color indexed="10"/>
      <name val="標楷體"/>
      <family val="4"/>
      <charset val="136"/>
    </font>
    <font>
      <sz val="13"/>
      <color indexed="10"/>
      <name val="Times New Roman"/>
      <family val="1"/>
    </font>
    <font>
      <sz val="11"/>
      <color indexed="8"/>
      <name val="Times New Roman"/>
      <family val="1"/>
    </font>
    <font>
      <b/>
      <u/>
      <sz val="16"/>
      <color indexed="8"/>
      <name val="標楷體"/>
      <family val="4"/>
      <charset val="136"/>
    </font>
    <font>
      <b/>
      <u/>
      <sz val="16"/>
      <color indexed="8"/>
      <name val="Times New Roman"/>
      <family val="1"/>
    </font>
    <font>
      <u/>
      <sz val="16"/>
      <color indexed="8"/>
      <name val="Times New Roman"/>
      <family val="1"/>
    </font>
    <font>
      <b/>
      <sz val="11"/>
      <color indexed="8"/>
      <name val="細明體"/>
      <family val="3"/>
      <charset val="136"/>
    </font>
    <font>
      <sz val="10"/>
      <color indexed="8"/>
      <name val="標楷體"/>
      <family val="4"/>
      <charset val="136"/>
    </font>
    <font>
      <sz val="12"/>
      <color indexed="8"/>
      <name val="新細明體"/>
      <family val="1"/>
      <charset val="136"/>
    </font>
    <font>
      <sz val="12"/>
      <color indexed="8"/>
      <name val="細明體"/>
      <family val="3"/>
      <charset val="136"/>
    </font>
    <font>
      <b/>
      <sz val="11"/>
      <color indexed="8"/>
      <name val="Times New Roman"/>
      <family val="1"/>
    </font>
    <font>
      <b/>
      <sz val="12"/>
      <color indexed="8"/>
      <name val="細明體"/>
      <family val="3"/>
      <charset val="136"/>
    </font>
    <font>
      <u/>
      <sz val="16"/>
      <color indexed="8"/>
      <name val="標楷體"/>
      <family val="4"/>
      <charset val="136"/>
    </font>
    <font>
      <b/>
      <u/>
      <sz val="18"/>
      <color indexed="8"/>
      <name val="標楷體"/>
      <family val="4"/>
      <charset val="136"/>
    </font>
    <font>
      <b/>
      <sz val="12"/>
      <color indexed="12"/>
      <name val="新細明體"/>
      <family val="1"/>
      <charset val="136"/>
    </font>
    <font>
      <b/>
      <sz val="12"/>
      <color indexed="12"/>
      <name val="Times New Roman"/>
      <family val="1"/>
    </font>
    <font>
      <sz val="14"/>
      <color indexed="8"/>
      <name val="Times New Roman"/>
      <family val="1"/>
    </font>
    <font>
      <b/>
      <u/>
      <sz val="24"/>
      <color indexed="8"/>
      <name val="標楷體"/>
      <family val="4"/>
      <charset val="136"/>
    </font>
    <font>
      <b/>
      <u/>
      <sz val="24"/>
      <color indexed="8"/>
      <name val="Times New Roman"/>
      <family val="1"/>
    </font>
    <font>
      <u/>
      <sz val="24"/>
      <color indexed="8"/>
      <name val="Times New Roman"/>
      <family val="1"/>
    </font>
    <font>
      <b/>
      <u/>
      <sz val="20"/>
      <color indexed="8"/>
      <name val="標楷體"/>
      <family val="4"/>
      <charset val="136"/>
    </font>
    <font>
      <sz val="13"/>
      <color indexed="8"/>
      <name val="標楷體"/>
      <family val="4"/>
      <charset val="136"/>
    </font>
    <font>
      <sz val="14"/>
      <color indexed="8"/>
      <name val="華康楷書體W3"/>
      <family val="1"/>
      <charset val="136"/>
    </font>
    <font>
      <b/>
      <sz val="10"/>
      <color indexed="12"/>
      <name val="Times New Roman"/>
      <family val="1"/>
    </font>
    <font>
      <sz val="13"/>
      <color indexed="8"/>
      <name val="Times New Roman"/>
      <family val="1"/>
    </font>
    <font>
      <b/>
      <sz val="10"/>
      <color indexed="8"/>
      <name val="Times New Roman"/>
      <family val="1"/>
    </font>
    <font>
      <sz val="10"/>
      <color indexed="8"/>
      <name val="Times New Roman"/>
      <family val="1"/>
    </font>
    <font>
      <sz val="16"/>
      <color indexed="8"/>
      <name val="標楷體"/>
      <family val="4"/>
      <charset val="136"/>
    </font>
    <font>
      <sz val="12"/>
      <color indexed="17"/>
      <name val="新細明體"/>
      <family val="1"/>
      <charset val="136"/>
    </font>
    <font>
      <sz val="12"/>
      <color indexed="23"/>
      <name val="新細明體"/>
      <family val="1"/>
      <charset val="136"/>
    </font>
    <font>
      <b/>
      <sz val="12"/>
      <color indexed="10"/>
      <name val="Times New Roman"/>
      <family val="1"/>
    </font>
    <font>
      <b/>
      <sz val="11"/>
      <color indexed="12"/>
      <name val="Times New Roman"/>
      <family val="1"/>
    </font>
    <font>
      <b/>
      <sz val="14"/>
      <color indexed="8"/>
      <name val="Times New Roman"/>
      <family val="1"/>
    </font>
    <font>
      <sz val="18"/>
      <name val="新細明體"/>
      <family val="1"/>
      <charset val="136"/>
    </font>
    <font>
      <sz val="16"/>
      <name val="新細明體"/>
      <family val="1"/>
      <charset val="136"/>
    </font>
    <font>
      <b/>
      <sz val="10"/>
      <color indexed="8"/>
      <name val="標楷體"/>
      <family val="4"/>
      <charset val="136"/>
    </font>
    <font>
      <b/>
      <sz val="10"/>
      <color indexed="8"/>
      <name val="細明體"/>
      <family val="3"/>
      <charset val="136"/>
    </font>
    <font>
      <sz val="9"/>
      <color indexed="8"/>
      <name val="Times New Roman"/>
      <family val="1"/>
    </font>
    <font>
      <b/>
      <sz val="24"/>
      <color indexed="8"/>
      <name val="標楷體"/>
      <family val="4"/>
      <charset val="136"/>
    </font>
    <font>
      <b/>
      <sz val="9"/>
      <color indexed="8"/>
      <name val="Times New Roman"/>
      <family val="1"/>
    </font>
    <font>
      <sz val="12"/>
      <color indexed="12"/>
      <name val="細明體"/>
      <family val="3"/>
      <charset val="136"/>
    </font>
    <font>
      <sz val="14"/>
      <color indexed="12"/>
      <name val="Times New Roman"/>
      <family val="1"/>
    </font>
    <font>
      <sz val="11"/>
      <color indexed="12"/>
      <name val="Times New Roman"/>
      <family val="1"/>
    </font>
    <font>
      <b/>
      <u/>
      <sz val="20"/>
      <color indexed="8"/>
      <name val="Times New Roman"/>
      <family val="1"/>
    </font>
    <font>
      <u/>
      <sz val="20"/>
      <color indexed="8"/>
      <name val="Times New Roman"/>
      <family val="1"/>
    </font>
    <font>
      <b/>
      <sz val="16"/>
      <color indexed="8"/>
      <name val="標楷體"/>
      <family val="4"/>
      <charset val="136"/>
    </font>
    <font>
      <sz val="12"/>
      <color indexed="8"/>
      <name val="Arial Unicode MS"/>
      <family val="2"/>
      <charset val="136"/>
    </font>
    <font>
      <b/>
      <sz val="14"/>
      <color indexed="12"/>
      <name val="Times New Roman"/>
      <family val="1"/>
    </font>
    <font>
      <u/>
      <sz val="16"/>
      <color indexed="12"/>
      <name val="標楷體"/>
      <family val="4"/>
      <charset val="136"/>
    </font>
    <font>
      <b/>
      <u/>
      <sz val="18"/>
      <color indexed="12"/>
      <name val="標楷體"/>
      <family val="4"/>
      <charset val="136"/>
    </font>
    <font>
      <b/>
      <sz val="12"/>
      <color indexed="12"/>
      <name val="標楷體"/>
      <family val="4"/>
      <charset val="136"/>
    </font>
    <font>
      <sz val="10"/>
      <color indexed="12"/>
      <name val="Times New Roman"/>
      <family val="1"/>
    </font>
    <font>
      <sz val="14"/>
      <color indexed="12"/>
      <name val="細明體"/>
      <family val="3"/>
      <charset val="136"/>
    </font>
    <font>
      <b/>
      <sz val="24"/>
      <name val="標楷體"/>
      <family val="4"/>
      <charset val="136"/>
    </font>
    <font>
      <sz val="10"/>
      <name val="標楷體"/>
      <family val="4"/>
      <charset val="136"/>
    </font>
    <font>
      <sz val="9.5"/>
      <name val="標楷體"/>
      <family val="4"/>
      <charset val="136"/>
    </font>
    <font>
      <sz val="9.5"/>
      <name val="新細明體"/>
      <family val="1"/>
      <charset val="136"/>
    </font>
    <font>
      <sz val="10"/>
      <name val="新細明體"/>
      <family val="1"/>
      <charset val="136"/>
    </font>
    <font>
      <sz val="10"/>
      <name val="Times New Roman"/>
      <family val="1"/>
    </font>
    <font>
      <sz val="14"/>
      <color indexed="10"/>
      <name val="標楷體"/>
      <family val="4"/>
      <charset val="136"/>
    </font>
    <font>
      <sz val="12"/>
      <color indexed="10"/>
      <name val="Times New Roman"/>
      <family val="1"/>
    </font>
    <font>
      <sz val="14"/>
      <color indexed="18"/>
      <name val="標楷體"/>
      <family val="4"/>
      <charset val="136"/>
    </font>
    <font>
      <b/>
      <u/>
      <sz val="24"/>
      <name val="標楷體"/>
      <family val="4"/>
      <charset val="136"/>
    </font>
    <font>
      <b/>
      <u/>
      <sz val="24"/>
      <name val="Times New Roman"/>
      <family val="1"/>
    </font>
    <font>
      <b/>
      <sz val="10"/>
      <name val="標楷體"/>
      <family val="4"/>
      <charset val="136"/>
    </font>
    <font>
      <b/>
      <sz val="16"/>
      <name val="標楷體"/>
      <family val="4"/>
      <charset val="136"/>
    </font>
    <font>
      <sz val="12"/>
      <color indexed="10"/>
      <name val="標楷體"/>
      <family val="4"/>
      <charset val="136"/>
    </font>
    <font>
      <sz val="12"/>
      <color indexed="10"/>
      <name val="細明體"/>
      <family val="3"/>
      <charset val="136"/>
    </font>
    <font>
      <sz val="14"/>
      <color indexed="10"/>
      <name val="標楷體"/>
      <family val="4"/>
      <charset val="136"/>
    </font>
    <font>
      <sz val="12"/>
      <color indexed="10"/>
      <name val="Times New Roman"/>
      <family val="1"/>
    </font>
    <font>
      <sz val="11"/>
      <color indexed="10"/>
      <name val="標楷體"/>
      <family val="4"/>
      <charset val="136"/>
    </font>
    <font>
      <sz val="12"/>
      <color indexed="10"/>
      <name val="新細明體"/>
      <family val="1"/>
      <charset val="136"/>
    </font>
    <font>
      <sz val="11"/>
      <color indexed="8"/>
      <name val="標楷體"/>
      <family val="4"/>
      <charset val="136"/>
    </font>
    <font>
      <sz val="12"/>
      <color indexed="8"/>
      <name val="新細明體"/>
      <family val="1"/>
      <charset val="136"/>
    </font>
    <font>
      <sz val="12"/>
      <color indexed="10"/>
      <name val="標楷體"/>
      <family val="4"/>
      <charset val="136"/>
    </font>
    <font>
      <sz val="12"/>
      <color indexed="9"/>
      <name val="新細明體"/>
      <family val="1"/>
      <charset val="136"/>
    </font>
    <font>
      <b/>
      <sz val="12"/>
      <color indexed="8"/>
      <name val="新細明體"/>
      <family val="1"/>
      <charset val="136"/>
    </font>
    <font>
      <i/>
      <sz val="12"/>
      <color indexed="23"/>
      <name val="新細明體"/>
      <family val="1"/>
      <charset val="136"/>
    </font>
    <font>
      <b/>
      <sz val="18"/>
      <color indexed="62"/>
      <name val="新細明體"/>
      <family val="1"/>
      <charset val="136"/>
    </font>
    <font>
      <b/>
      <sz val="15"/>
      <color indexed="62"/>
      <name val="新細明體"/>
      <family val="1"/>
      <charset val="136"/>
    </font>
    <font>
      <b/>
      <sz val="13"/>
      <color indexed="62"/>
      <name val="新細明體"/>
      <family val="1"/>
      <charset val="136"/>
    </font>
    <font>
      <b/>
      <sz val="11"/>
      <color indexed="62"/>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0"/>
      <name val="Helv"/>
      <family val="2"/>
    </font>
    <font>
      <sz val="11"/>
      <color indexed="8"/>
      <name val="新細明體"/>
      <family val="1"/>
      <charset val="136"/>
    </font>
    <font>
      <sz val="11"/>
      <color indexed="9"/>
      <name val="新細明體"/>
      <family val="1"/>
      <charset val="136"/>
    </font>
    <font>
      <sz val="12"/>
      <color indexed="42"/>
      <name val="新細明體"/>
      <family val="1"/>
      <charset val="136"/>
    </font>
    <font>
      <sz val="11"/>
      <color indexed="20"/>
      <name val="新細明體"/>
      <family val="1"/>
      <charset val="136"/>
    </font>
    <font>
      <b/>
      <sz val="11"/>
      <color indexed="52"/>
      <name val="新細明體"/>
      <family val="1"/>
      <charset val="136"/>
    </font>
    <font>
      <b/>
      <sz val="11"/>
      <color indexed="9"/>
      <name val="新細明體"/>
      <family val="1"/>
      <charset val="136"/>
    </font>
    <font>
      <i/>
      <sz val="11"/>
      <color indexed="23"/>
      <name val="新細明體"/>
      <family val="1"/>
      <charset val="136"/>
    </font>
    <font>
      <sz val="11"/>
      <color indexed="17"/>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1"/>
      <color indexed="62"/>
      <name val="新細明體"/>
      <family val="1"/>
      <charset val="136"/>
    </font>
    <font>
      <sz val="11"/>
      <color indexed="52"/>
      <name val="新細明體"/>
      <family val="1"/>
      <charset val="136"/>
    </font>
    <font>
      <sz val="9"/>
      <name val="華康細明體"/>
      <family val="3"/>
      <charset val="136"/>
    </font>
    <font>
      <sz val="7.5"/>
      <name val="Century Schoolbook"/>
      <family val="1"/>
    </font>
    <font>
      <sz val="11"/>
      <color indexed="60"/>
      <name val="新細明體"/>
      <family val="1"/>
      <charset val="136"/>
    </font>
    <font>
      <b/>
      <sz val="11"/>
      <color indexed="63"/>
      <name val="新細明體"/>
      <family val="1"/>
      <charset val="136"/>
    </font>
    <font>
      <sz val="10"/>
      <color indexed="63"/>
      <name val="Verdana"/>
      <family val="2"/>
    </font>
    <font>
      <sz val="10"/>
      <color indexed="8"/>
      <name val="Verdana"/>
      <family val="2"/>
    </font>
    <font>
      <b/>
      <sz val="10"/>
      <color indexed="9"/>
      <name val="Verdana"/>
      <family val="2"/>
    </font>
    <font>
      <b/>
      <sz val="10"/>
      <color indexed="63"/>
      <name val="Verdana"/>
      <family val="2"/>
    </font>
    <font>
      <sz val="10"/>
      <color indexed="9"/>
      <name val="Arial"/>
      <family val="2"/>
    </font>
    <font>
      <sz val="10"/>
      <color indexed="9"/>
      <name val="Verdana"/>
      <family val="2"/>
    </font>
    <font>
      <b/>
      <sz val="18"/>
      <color indexed="56"/>
      <name val="新細明體"/>
      <family val="1"/>
      <charset val="136"/>
    </font>
    <font>
      <b/>
      <sz val="11"/>
      <color indexed="8"/>
      <name val="新細明體"/>
      <family val="1"/>
      <charset val="136"/>
    </font>
    <font>
      <sz val="11"/>
      <color indexed="10"/>
      <name val="新細明體"/>
      <family val="1"/>
      <charset val="136"/>
    </font>
    <font>
      <sz val="12"/>
      <name val="掉葡羹"/>
      <family val="1"/>
      <charset val="136"/>
    </font>
    <font>
      <sz val="12"/>
      <color indexed="60"/>
      <name val="新細明體"/>
      <family val="1"/>
      <charset val="136"/>
    </font>
    <font>
      <sz val="14"/>
      <color indexed="17"/>
      <name val="標楷體"/>
      <family val="4"/>
      <charset val="136"/>
    </font>
    <font>
      <b/>
      <sz val="12"/>
      <color indexed="52"/>
      <name val="新細明體"/>
      <family val="1"/>
      <charset val="136"/>
    </font>
    <font>
      <sz val="12"/>
      <color indexed="52"/>
      <name val="新細明體"/>
      <family val="1"/>
      <charset val="136"/>
    </font>
    <font>
      <sz val="12"/>
      <name val="圖龍細楷"/>
      <family val="3"/>
      <charset val="136"/>
    </font>
    <font>
      <b/>
      <sz val="12"/>
      <color indexed="42"/>
      <name val="新細明體"/>
      <family val="1"/>
      <charset val="136"/>
    </font>
    <font>
      <sz val="12"/>
      <name val="全真楷書"/>
      <family val="3"/>
      <charset val="136"/>
    </font>
    <font>
      <sz val="14"/>
      <color indexed="20"/>
      <name val="標楷體"/>
      <family val="4"/>
      <charset val="136"/>
    </font>
    <font>
      <sz val="12"/>
      <name val="夥鰻羹"/>
      <family val="1"/>
      <charset val="136"/>
    </font>
    <font>
      <sz val="9"/>
      <name val="標楷體"/>
      <family val="4"/>
      <charset val="136"/>
    </font>
    <font>
      <sz val="8"/>
      <name val="標楷體"/>
      <family val="4"/>
      <charset val="136"/>
    </font>
    <font>
      <sz val="8"/>
      <name val="新細明體"/>
      <family val="1"/>
      <charset val="136"/>
    </font>
    <font>
      <sz val="12"/>
      <color theme="1"/>
      <name val="新細明體"/>
      <family val="1"/>
      <charset val="136"/>
      <scheme val="minor"/>
    </font>
    <font>
      <sz val="12"/>
      <color rgb="FFFF0000"/>
      <name val="Times New Roman"/>
      <family val="1"/>
    </font>
    <font>
      <sz val="11"/>
      <color rgb="FFFF0000"/>
      <name val="標楷體"/>
      <family val="4"/>
      <charset val="136"/>
    </font>
    <font>
      <sz val="11"/>
      <color rgb="FFFF0000"/>
      <name val="Times New Roman"/>
      <family val="1"/>
    </font>
    <font>
      <sz val="12"/>
      <color rgb="FFFF0000"/>
      <name val="標楷體"/>
      <family val="4"/>
      <charset val="136"/>
    </font>
    <font>
      <b/>
      <sz val="10"/>
      <color rgb="FF0000FF"/>
      <name val="Times New Roman"/>
      <family val="1"/>
    </font>
    <font>
      <sz val="12"/>
      <color rgb="FF0000FF"/>
      <name val="標楷體"/>
      <family val="4"/>
      <charset val="136"/>
    </font>
    <font>
      <sz val="12"/>
      <color theme="1"/>
      <name val="新細明體"/>
      <family val="1"/>
      <charset val="136"/>
    </font>
    <font>
      <sz val="12"/>
      <color theme="1"/>
      <name val="標楷體"/>
      <family val="4"/>
      <charset val="136"/>
    </font>
    <font>
      <sz val="13"/>
      <name val="標楷體"/>
      <family val="4"/>
      <charset val="136"/>
    </font>
  </fonts>
  <fills count="5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26"/>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62"/>
      </patternFill>
    </fill>
    <fill>
      <patternFill patternType="solid">
        <fgColor indexed="10"/>
      </patternFill>
    </fill>
    <fill>
      <patternFill patternType="solid">
        <fgColor indexed="57"/>
      </patternFill>
    </fill>
    <fill>
      <patternFill patternType="solid">
        <fgColor indexed="55"/>
      </patternFill>
    </fill>
    <fill>
      <patternFill patternType="solid">
        <fgColor indexed="9"/>
        <bgColor indexed="64"/>
      </patternFill>
    </fill>
    <fill>
      <patternFill patternType="solid">
        <fgColor indexed="62"/>
        <bgColor indexed="64"/>
      </patternFill>
    </fill>
    <fill>
      <patternFill patternType="solid">
        <fgColor indexed="61"/>
        <bgColor indexed="64"/>
      </patternFill>
    </fill>
    <fill>
      <patternFill patternType="solid">
        <fgColor indexed="60"/>
        <bgColor indexed="64"/>
      </patternFill>
    </fill>
    <fill>
      <patternFill patternType="solid">
        <fgColor indexed="59"/>
        <bgColor indexed="64"/>
      </patternFill>
    </fill>
    <fill>
      <patternFill patternType="solid">
        <fgColor indexed="63"/>
        <bgColor indexed="64"/>
      </patternFill>
    </fill>
    <fill>
      <patternFill patternType="solid">
        <fgColor indexed="9"/>
      </patternFill>
    </fill>
    <fill>
      <patternFill patternType="solid">
        <fgColor indexed="54"/>
      </patternFill>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46"/>
        <bgColor indexed="64"/>
      </patternFill>
    </fill>
    <fill>
      <patternFill patternType="solid">
        <fgColor indexed="13"/>
        <bgColor indexed="64"/>
      </patternFill>
    </fill>
    <fill>
      <patternFill patternType="solid">
        <fgColor indexed="45"/>
        <bgColor indexed="64"/>
      </patternFill>
    </fill>
    <fill>
      <patternFill patternType="solid">
        <fgColor indexed="22"/>
        <bgColor indexed="64"/>
      </patternFill>
    </fill>
    <fill>
      <patternFill patternType="solid">
        <fgColor indexed="47"/>
        <bgColor indexed="64"/>
      </patternFill>
    </fill>
    <fill>
      <patternFill patternType="solid">
        <fgColor indexed="44"/>
        <bgColor indexed="64"/>
      </patternFill>
    </fill>
    <fill>
      <patternFill patternType="solid">
        <fgColor indexed="14"/>
        <bgColor indexed="64"/>
      </patternFill>
    </fill>
    <fill>
      <patternFill patternType="solid">
        <fgColor indexed="11"/>
        <bgColor indexed="64"/>
      </patternFill>
    </fill>
    <fill>
      <patternFill patternType="solid">
        <fgColor indexed="10"/>
        <bgColor indexed="64"/>
      </patternFill>
    </fill>
    <fill>
      <patternFill patternType="solid">
        <fgColor indexed="15"/>
        <bgColor indexed="64"/>
      </patternFill>
    </fill>
    <fill>
      <patternFill patternType="solid">
        <fgColor indexed="51"/>
        <bgColor indexed="64"/>
      </patternFill>
    </fill>
    <fill>
      <patternFill patternType="solid">
        <fgColor rgb="FFCCFFCC"/>
        <bgColor indexed="64"/>
      </patternFill>
    </fill>
    <fill>
      <patternFill patternType="solid">
        <fgColor rgb="FFFFFF0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39997558519241921"/>
        <bgColor indexed="64"/>
      </patternFill>
    </fill>
  </fills>
  <borders count="1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dotted">
        <color indexed="64"/>
      </right>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9"/>
      </left>
      <right style="thin">
        <color indexed="9"/>
      </right>
      <top style="thin">
        <color indexed="9"/>
      </top>
      <bottom style="thin">
        <color indexed="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64"/>
      </left>
      <right/>
      <top/>
      <bottom/>
      <diagonal/>
    </border>
    <border>
      <left/>
      <right/>
      <top/>
      <bottom style="thick">
        <color indexed="49"/>
      </bottom>
      <diagonal/>
    </border>
    <border>
      <left/>
      <right/>
      <top/>
      <bottom style="medium">
        <color indexed="49"/>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ck">
        <color indexed="64"/>
      </left>
      <right style="thick">
        <color indexed="64"/>
      </right>
      <top style="thick">
        <color indexed="64"/>
      </top>
      <bottom style="thick">
        <color indexed="64"/>
      </bottom>
      <diagonal/>
    </border>
    <border>
      <left style="thin">
        <color indexed="8"/>
      </left>
      <right style="thin">
        <color indexed="8"/>
      </right>
      <top/>
      <bottom/>
      <diagonal/>
    </border>
    <border diagonalDown="1">
      <left style="medium">
        <color indexed="64"/>
      </left>
      <right style="thin">
        <color indexed="64"/>
      </right>
      <top style="medium">
        <color indexed="64"/>
      </top>
      <bottom style="thin">
        <color indexed="64"/>
      </bottom>
      <diagonal style="thin">
        <color indexed="64"/>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8"/>
      </top>
      <bottom/>
      <diagonal/>
    </border>
    <border>
      <left style="thin">
        <color indexed="8"/>
      </left>
      <right style="thin">
        <color indexed="8"/>
      </right>
      <top/>
      <bottom style="thin">
        <color indexed="64"/>
      </bottom>
      <diagonal/>
    </border>
    <border>
      <left/>
      <right style="thin">
        <color indexed="8"/>
      </right>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medium">
        <color indexed="64"/>
      </left>
      <right/>
      <top/>
      <bottom style="thin">
        <color indexed="64"/>
      </bottom>
      <diagonal/>
    </border>
    <border>
      <left style="double">
        <color indexed="64"/>
      </left>
      <right/>
      <top/>
      <bottom style="thin">
        <color indexed="64"/>
      </bottom>
      <diagonal/>
    </border>
    <border>
      <left style="medium">
        <color indexed="64"/>
      </left>
      <right/>
      <top/>
      <bottom/>
      <diagonal/>
    </border>
    <border>
      <left style="thin">
        <color indexed="64"/>
      </left>
      <right style="double">
        <color indexed="64"/>
      </right>
      <top/>
      <bottom/>
      <diagonal/>
    </border>
    <border>
      <left style="double">
        <color indexed="64"/>
      </left>
      <right/>
      <top/>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double">
        <color indexed="64"/>
      </right>
      <top/>
      <bottom style="medium">
        <color indexed="64"/>
      </bottom>
      <diagonal/>
    </border>
    <border>
      <left style="double">
        <color indexed="64"/>
      </left>
      <right/>
      <top/>
      <bottom style="medium">
        <color indexed="64"/>
      </bottom>
      <diagonal/>
    </border>
    <border>
      <left/>
      <right/>
      <top style="medium">
        <color indexed="64"/>
      </top>
      <bottom/>
      <diagonal/>
    </border>
    <border>
      <left style="thin">
        <color indexed="8"/>
      </left>
      <right style="thin">
        <color indexed="8"/>
      </right>
      <top style="thin">
        <color indexed="8"/>
      </top>
      <bottom/>
      <diagonal/>
    </border>
    <border>
      <left style="thin">
        <color indexed="64"/>
      </left>
      <right style="thin">
        <color indexed="64"/>
      </right>
      <top style="hair">
        <color indexed="64"/>
      </top>
      <bottom style="thin">
        <color indexed="64"/>
      </bottom>
      <diagonal/>
    </border>
    <border>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8"/>
      </left>
      <right/>
      <top style="thin">
        <color indexed="8"/>
      </top>
      <bottom/>
      <diagonal/>
    </border>
    <border>
      <left style="thin">
        <color indexed="8"/>
      </left>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diagonalDown="1">
      <left/>
      <right style="thin">
        <color indexed="64"/>
      </right>
      <top style="medium">
        <color indexed="64"/>
      </top>
      <bottom/>
      <diagonal style="medium">
        <color indexed="64"/>
      </diagonal>
    </border>
    <border diagonalDown="1">
      <left/>
      <right style="thin">
        <color indexed="64"/>
      </right>
      <top/>
      <bottom/>
      <diagonal style="medium">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double">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8"/>
      </left>
      <right style="thin">
        <color indexed="8"/>
      </right>
      <top style="thin">
        <color indexed="64"/>
      </top>
      <bottom/>
      <diagonal/>
    </border>
    <border>
      <left/>
      <right style="thin">
        <color indexed="8"/>
      </right>
      <top style="thin">
        <color indexed="8"/>
      </top>
      <bottom/>
      <diagonal/>
    </border>
    <border>
      <left/>
      <right style="thin">
        <color indexed="8"/>
      </right>
      <top/>
      <bottom style="thin">
        <color indexed="64"/>
      </bottom>
      <diagonal/>
    </border>
    <border>
      <left style="thin">
        <color indexed="64"/>
      </left>
      <right/>
      <top style="thin">
        <color indexed="8"/>
      </top>
      <bottom/>
      <diagonal/>
    </border>
    <border>
      <left/>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diagonalDown="1">
      <left/>
      <right style="thin">
        <color indexed="64"/>
      </right>
      <top/>
      <bottom style="thin">
        <color indexed="64"/>
      </bottom>
      <diagonal style="medium">
        <color indexed="64"/>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hair">
        <color indexed="64"/>
      </bottom>
      <diagonal/>
    </border>
  </borders>
  <cellStyleXfs count="531">
    <xf numFmtId="0" fontId="0" fillId="0" borderId="0"/>
    <xf numFmtId="0" fontId="3" fillId="0" borderId="0"/>
    <xf numFmtId="0" fontId="1" fillId="0" borderId="0"/>
    <xf numFmtId="0" fontId="1" fillId="0" borderId="0"/>
    <xf numFmtId="0" fontId="1" fillId="0" borderId="0"/>
    <xf numFmtId="0" fontId="4" fillId="0" borderId="0"/>
    <xf numFmtId="0" fontId="4" fillId="0" borderId="0"/>
    <xf numFmtId="0" fontId="3" fillId="0" borderId="0"/>
    <xf numFmtId="0" fontId="159" fillId="0" borderId="0"/>
    <xf numFmtId="0" fontId="3" fillId="0" borderId="0"/>
    <xf numFmtId="0" fontId="3" fillId="0" borderId="0"/>
    <xf numFmtId="0" fontId="3" fillId="0" borderId="0"/>
    <xf numFmtId="0" fontId="3" fillId="0" borderId="0"/>
    <xf numFmtId="0" fontId="4" fillId="0" borderId="0"/>
    <xf numFmtId="0" fontId="159" fillId="0" borderId="0"/>
    <xf numFmtId="0" fontId="159"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9" fillId="0" borderId="0"/>
    <xf numFmtId="0" fontId="160" fillId="2" borderId="0" applyNumberFormat="0" applyBorder="0" applyAlignment="0" applyProtection="0">
      <alignment vertical="center"/>
    </xf>
    <xf numFmtId="0" fontId="160" fillId="3" borderId="0" applyNumberFormat="0" applyBorder="0" applyAlignment="0" applyProtection="0">
      <alignment vertical="center"/>
    </xf>
    <xf numFmtId="0" fontId="160" fillId="4" borderId="0" applyNumberFormat="0" applyBorder="0" applyAlignment="0" applyProtection="0">
      <alignment vertical="center"/>
    </xf>
    <xf numFmtId="0" fontId="160" fillId="5" borderId="0" applyNumberFormat="0" applyBorder="0" applyAlignment="0" applyProtection="0">
      <alignment vertical="center"/>
    </xf>
    <xf numFmtId="0" fontId="160" fillId="6" borderId="0" applyNumberFormat="0" applyBorder="0" applyAlignment="0" applyProtection="0">
      <alignment vertical="center"/>
    </xf>
    <xf numFmtId="0" fontId="160" fillId="7" borderId="0" applyNumberFormat="0" applyBorder="0" applyAlignment="0" applyProtection="0">
      <alignment vertical="center"/>
    </xf>
    <xf numFmtId="0" fontId="81" fillId="7" borderId="0" applyNumberFormat="0" applyBorder="0" applyAlignment="0" applyProtection="0">
      <alignment vertical="center"/>
    </xf>
    <xf numFmtId="0" fontId="81" fillId="2" borderId="0" applyNumberFormat="0" applyBorder="0" applyAlignment="0" applyProtection="0">
      <alignment vertical="center"/>
    </xf>
    <xf numFmtId="0" fontId="81" fillId="2" borderId="0" applyNumberFormat="0" applyBorder="0" applyAlignment="0" applyProtection="0">
      <alignment vertical="center"/>
    </xf>
    <xf numFmtId="0" fontId="81" fillId="2" borderId="0" applyNumberFormat="0" applyBorder="0" applyAlignment="0" applyProtection="0">
      <alignment vertical="center"/>
    </xf>
    <xf numFmtId="0" fontId="81" fillId="2" borderId="0" applyNumberFormat="0" applyBorder="0" applyAlignment="0" applyProtection="0">
      <alignment vertical="center"/>
    </xf>
    <xf numFmtId="0" fontId="81" fillId="2" borderId="0" applyNumberFormat="0" applyBorder="0" applyAlignment="0" applyProtection="0">
      <alignment vertical="center"/>
    </xf>
    <xf numFmtId="0" fontId="81" fillId="2" borderId="0" applyNumberFormat="0" applyBorder="0" applyAlignment="0" applyProtection="0">
      <alignment vertical="center"/>
    </xf>
    <xf numFmtId="0" fontId="81" fillId="2" borderId="0" applyNumberFormat="0" applyBorder="0" applyAlignment="0" applyProtection="0">
      <alignment vertical="center"/>
    </xf>
    <xf numFmtId="0" fontId="81" fillId="2" borderId="0" applyNumberFormat="0" applyBorder="0" applyAlignment="0" applyProtection="0">
      <alignment vertical="center"/>
    </xf>
    <xf numFmtId="0" fontId="81" fillId="9" borderId="0" applyNumberFormat="0" applyBorder="0" applyAlignment="0" applyProtection="0">
      <alignment vertical="center"/>
    </xf>
    <xf numFmtId="0" fontId="81" fillId="3" borderId="0" applyNumberFormat="0" applyBorder="0" applyAlignment="0" applyProtection="0">
      <alignment vertical="center"/>
    </xf>
    <xf numFmtId="0" fontId="81" fillId="3" borderId="0" applyNumberFormat="0" applyBorder="0" applyAlignment="0" applyProtection="0">
      <alignment vertical="center"/>
    </xf>
    <xf numFmtId="0" fontId="81" fillId="3" borderId="0" applyNumberFormat="0" applyBorder="0" applyAlignment="0" applyProtection="0">
      <alignment vertical="center"/>
    </xf>
    <xf numFmtId="0" fontId="81" fillId="3" borderId="0" applyNumberFormat="0" applyBorder="0" applyAlignment="0" applyProtection="0">
      <alignment vertical="center"/>
    </xf>
    <xf numFmtId="0" fontId="81" fillId="3" borderId="0" applyNumberFormat="0" applyBorder="0" applyAlignment="0" applyProtection="0">
      <alignment vertical="center"/>
    </xf>
    <xf numFmtId="0" fontId="81" fillId="3" borderId="0" applyNumberFormat="0" applyBorder="0" applyAlignment="0" applyProtection="0">
      <alignment vertical="center"/>
    </xf>
    <xf numFmtId="0" fontId="81" fillId="3" borderId="0" applyNumberFormat="0" applyBorder="0" applyAlignment="0" applyProtection="0">
      <alignment vertical="center"/>
    </xf>
    <xf numFmtId="0" fontId="81" fillId="3" borderId="0" applyNumberFormat="0" applyBorder="0" applyAlignment="0" applyProtection="0">
      <alignment vertical="center"/>
    </xf>
    <xf numFmtId="0" fontId="81" fillId="10"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7"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6" borderId="0" applyNumberFormat="0" applyBorder="0" applyAlignment="0" applyProtection="0">
      <alignment vertical="center"/>
    </xf>
    <xf numFmtId="0" fontId="81" fillId="10" borderId="0" applyNumberFormat="0" applyBorder="0" applyAlignment="0" applyProtection="0">
      <alignment vertical="center"/>
    </xf>
    <xf numFmtId="0" fontId="81" fillId="7" borderId="0" applyNumberFormat="0" applyBorder="0" applyAlignment="0" applyProtection="0">
      <alignment vertical="center"/>
    </xf>
    <xf numFmtId="0" fontId="81" fillId="7" borderId="0" applyNumberFormat="0" applyBorder="0" applyAlignment="0" applyProtection="0">
      <alignment vertical="center"/>
    </xf>
    <xf numFmtId="0" fontId="81" fillId="7" borderId="0" applyNumberFormat="0" applyBorder="0" applyAlignment="0" applyProtection="0">
      <alignment vertical="center"/>
    </xf>
    <xf numFmtId="0" fontId="81" fillId="7" borderId="0" applyNumberFormat="0" applyBorder="0" applyAlignment="0" applyProtection="0">
      <alignment vertical="center"/>
    </xf>
    <xf numFmtId="0" fontId="81" fillId="7" borderId="0" applyNumberFormat="0" applyBorder="0" applyAlignment="0" applyProtection="0">
      <alignment vertical="center"/>
    </xf>
    <xf numFmtId="0" fontId="81" fillId="7" borderId="0" applyNumberFormat="0" applyBorder="0" applyAlignment="0" applyProtection="0">
      <alignment vertical="center"/>
    </xf>
    <xf numFmtId="0" fontId="81" fillId="7" borderId="0" applyNumberFormat="0" applyBorder="0" applyAlignment="0" applyProtection="0">
      <alignment vertical="center"/>
    </xf>
    <xf numFmtId="0" fontId="81" fillId="7" borderId="0" applyNumberFormat="0" applyBorder="0" applyAlignment="0" applyProtection="0">
      <alignment vertical="center"/>
    </xf>
    <xf numFmtId="0" fontId="160" fillId="8" borderId="0" applyNumberFormat="0" applyBorder="0" applyAlignment="0" applyProtection="0">
      <alignment vertical="center"/>
    </xf>
    <xf numFmtId="0" fontId="160" fillId="9" borderId="0" applyNumberFormat="0" applyBorder="0" applyAlignment="0" applyProtection="0">
      <alignment vertical="center"/>
    </xf>
    <xf numFmtId="0" fontId="160" fillId="11" borderId="0" applyNumberFormat="0" applyBorder="0" applyAlignment="0" applyProtection="0">
      <alignment vertical="center"/>
    </xf>
    <xf numFmtId="0" fontId="160" fillId="5" borderId="0" applyNumberFormat="0" applyBorder="0" applyAlignment="0" applyProtection="0">
      <alignment vertical="center"/>
    </xf>
    <xf numFmtId="0" fontId="160" fillId="8" borderId="0" applyNumberFormat="0" applyBorder="0" applyAlignment="0" applyProtection="0">
      <alignment vertical="center"/>
    </xf>
    <xf numFmtId="0" fontId="160" fillId="12" borderId="0" applyNumberFormat="0" applyBorder="0" applyAlignment="0" applyProtection="0">
      <alignment vertical="center"/>
    </xf>
    <xf numFmtId="0" fontId="81" fillId="13"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9" borderId="0" applyNumberFormat="0" applyBorder="0" applyAlignment="0" applyProtection="0">
      <alignment vertical="center"/>
    </xf>
    <xf numFmtId="0" fontId="81" fillId="14"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1" borderId="0" applyNumberFormat="0" applyBorder="0" applyAlignment="0" applyProtection="0">
      <alignment vertical="center"/>
    </xf>
    <xf numFmtId="0" fontId="81" fillId="13"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5"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8" borderId="0" applyNumberFormat="0" applyBorder="0" applyAlignment="0" applyProtection="0">
      <alignment vertical="center"/>
    </xf>
    <xf numFmtId="0" fontId="81" fillId="14" borderId="0" applyNumberFormat="0" applyBorder="0" applyAlignment="0" applyProtection="0">
      <alignment vertical="center"/>
    </xf>
    <xf numFmtId="0" fontId="81" fillId="12" borderId="0" applyNumberFormat="0" applyBorder="0" applyAlignment="0" applyProtection="0">
      <alignment vertical="center"/>
    </xf>
    <xf numFmtId="0" fontId="81" fillId="12" borderId="0" applyNumberFormat="0" applyBorder="0" applyAlignment="0" applyProtection="0">
      <alignment vertical="center"/>
    </xf>
    <xf numFmtId="0" fontId="81" fillId="12" borderId="0" applyNumberFormat="0" applyBorder="0" applyAlignment="0" applyProtection="0">
      <alignment vertical="center"/>
    </xf>
    <xf numFmtId="0" fontId="81" fillId="12" borderId="0" applyNumberFormat="0" applyBorder="0" applyAlignment="0" applyProtection="0">
      <alignment vertical="center"/>
    </xf>
    <xf numFmtId="0" fontId="81" fillId="12" borderId="0" applyNumberFormat="0" applyBorder="0" applyAlignment="0" applyProtection="0">
      <alignment vertical="center"/>
    </xf>
    <xf numFmtId="0" fontId="81" fillId="12" borderId="0" applyNumberFormat="0" applyBorder="0" applyAlignment="0" applyProtection="0">
      <alignment vertical="center"/>
    </xf>
    <xf numFmtId="0" fontId="81" fillId="12" borderId="0" applyNumberFormat="0" applyBorder="0" applyAlignment="0" applyProtection="0">
      <alignment vertical="center"/>
    </xf>
    <xf numFmtId="0" fontId="81" fillId="12" borderId="0" applyNumberFormat="0" applyBorder="0" applyAlignment="0" applyProtection="0">
      <alignment vertical="center"/>
    </xf>
    <xf numFmtId="0" fontId="161" fillId="15" borderId="0" applyNumberFormat="0" applyBorder="0" applyAlignment="0" applyProtection="0">
      <alignment vertical="center"/>
    </xf>
    <xf numFmtId="0" fontId="161" fillId="9" borderId="0" applyNumberFormat="0" applyBorder="0" applyAlignment="0" applyProtection="0">
      <alignment vertical="center"/>
    </xf>
    <xf numFmtId="0" fontId="161" fillId="11" borderId="0" applyNumberFormat="0" applyBorder="0" applyAlignment="0" applyProtection="0">
      <alignment vertical="center"/>
    </xf>
    <xf numFmtId="0" fontId="161" fillId="16" borderId="0" applyNumberFormat="0" applyBorder="0" applyAlignment="0" applyProtection="0">
      <alignment vertical="center"/>
    </xf>
    <xf numFmtId="0" fontId="161" fillId="17" borderId="0" applyNumberFormat="0" applyBorder="0" applyAlignment="0" applyProtection="0">
      <alignment vertical="center"/>
    </xf>
    <xf numFmtId="0" fontId="161" fillId="18" borderId="0" applyNumberFormat="0" applyBorder="0" applyAlignment="0" applyProtection="0">
      <alignment vertical="center"/>
    </xf>
    <xf numFmtId="0" fontId="162" fillId="17" borderId="0" applyNumberFormat="0" applyBorder="0" applyAlignment="0" applyProtection="0">
      <alignment vertical="center"/>
    </xf>
    <xf numFmtId="0" fontId="148" fillId="15" borderId="0" applyNumberFormat="0" applyBorder="0" applyAlignment="0" applyProtection="0">
      <alignment vertical="center"/>
    </xf>
    <xf numFmtId="0" fontId="148" fillId="15" borderId="0" applyNumberFormat="0" applyBorder="0" applyAlignment="0" applyProtection="0">
      <alignment vertical="center"/>
    </xf>
    <xf numFmtId="0" fontId="148" fillId="15" borderId="0" applyNumberFormat="0" applyBorder="0" applyAlignment="0" applyProtection="0">
      <alignment vertical="center"/>
    </xf>
    <xf numFmtId="0" fontId="148" fillId="15" borderId="0" applyNumberFormat="0" applyBorder="0" applyAlignment="0" applyProtection="0">
      <alignment vertical="center"/>
    </xf>
    <xf numFmtId="0" fontId="148" fillId="15" borderId="0" applyNumberFormat="0" applyBorder="0" applyAlignment="0" applyProtection="0">
      <alignment vertical="center"/>
    </xf>
    <xf numFmtId="0" fontId="148" fillId="15" borderId="0" applyNumberFormat="0" applyBorder="0" applyAlignment="0" applyProtection="0">
      <alignment vertical="center"/>
    </xf>
    <xf numFmtId="0" fontId="148" fillId="15" borderId="0" applyNumberFormat="0" applyBorder="0" applyAlignment="0" applyProtection="0">
      <alignment vertical="center"/>
    </xf>
    <xf numFmtId="0" fontId="148" fillId="15" borderId="0" applyNumberFormat="0" applyBorder="0" applyAlignment="0" applyProtection="0">
      <alignment vertical="center"/>
    </xf>
    <xf numFmtId="0" fontId="162" fillId="9" borderId="0" applyNumberFormat="0" applyBorder="0" applyAlignment="0" applyProtection="0">
      <alignment vertical="center"/>
    </xf>
    <xf numFmtId="0" fontId="148" fillId="9" borderId="0" applyNumberFormat="0" applyBorder="0" applyAlignment="0" applyProtection="0">
      <alignment vertical="center"/>
    </xf>
    <xf numFmtId="0" fontId="148" fillId="9" borderId="0" applyNumberFormat="0" applyBorder="0" applyAlignment="0" applyProtection="0">
      <alignment vertical="center"/>
    </xf>
    <xf numFmtId="0" fontId="148" fillId="9" borderId="0" applyNumberFormat="0" applyBorder="0" applyAlignment="0" applyProtection="0">
      <alignment vertical="center"/>
    </xf>
    <xf numFmtId="0" fontId="148" fillId="9" borderId="0" applyNumberFormat="0" applyBorder="0" applyAlignment="0" applyProtection="0">
      <alignment vertical="center"/>
    </xf>
    <xf numFmtId="0" fontId="148" fillId="9" borderId="0" applyNumberFormat="0" applyBorder="0" applyAlignment="0" applyProtection="0">
      <alignment vertical="center"/>
    </xf>
    <xf numFmtId="0" fontId="148" fillId="9" borderId="0" applyNumberFormat="0" applyBorder="0" applyAlignment="0" applyProtection="0">
      <alignment vertical="center"/>
    </xf>
    <xf numFmtId="0" fontId="148" fillId="9" borderId="0" applyNumberFormat="0" applyBorder="0" applyAlignment="0" applyProtection="0">
      <alignment vertical="center"/>
    </xf>
    <xf numFmtId="0" fontId="148" fillId="9" borderId="0" applyNumberFormat="0" applyBorder="0" applyAlignment="0" applyProtection="0">
      <alignment vertical="center"/>
    </xf>
    <xf numFmtId="0" fontId="162" fillId="14" borderId="0" applyNumberFormat="0" applyBorder="0" applyAlignment="0" applyProtection="0">
      <alignment vertical="center"/>
    </xf>
    <xf numFmtId="0" fontId="148" fillId="11" borderId="0" applyNumberFormat="0" applyBorder="0" applyAlignment="0" applyProtection="0">
      <alignment vertical="center"/>
    </xf>
    <xf numFmtId="0" fontId="148" fillId="11" borderId="0" applyNumberFormat="0" applyBorder="0" applyAlignment="0" applyProtection="0">
      <alignment vertical="center"/>
    </xf>
    <xf numFmtId="0" fontId="148" fillId="11" borderId="0" applyNumberFormat="0" applyBorder="0" applyAlignment="0" applyProtection="0">
      <alignment vertical="center"/>
    </xf>
    <xf numFmtId="0" fontId="148" fillId="11" borderId="0" applyNumberFormat="0" applyBorder="0" applyAlignment="0" applyProtection="0">
      <alignment vertical="center"/>
    </xf>
    <xf numFmtId="0" fontId="148" fillId="11" borderId="0" applyNumberFormat="0" applyBorder="0" applyAlignment="0" applyProtection="0">
      <alignment vertical="center"/>
    </xf>
    <xf numFmtId="0" fontId="148" fillId="11" borderId="0" applyNumberFormat="0" applyBorder="0" applyAlignment="0" applyProtection="0">
      <alignment vertical="center"/>
    </xf>
    <xf numFmtId="0" fontId="148" fillId="11" borderId="0" applyNumberFormat="0" applyBorder="0" applyAlignment="0" applyProtection="0">
      <alignment vertical="center"/>
    </xf>
    <xf numFmtId="0" fontId="148" fillId="11" borderId="0" applyNumberFormat="0" applyBorder="0" applyAlignment="0" applyProtection="0">
      <alignment vertical="center"/>
    </xf>
    <xf numFmtId="0" fontId="162" fillId="13"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62"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62" fillId="9" borderId="0" applyNumberFormat="0" applyBorder="0" applyAlignment="0" applyProtection="0">
      <alignment vertical="center"/>
    </xf>
    <xf numFmtId="0" fontId="148" fillId="18" borderId="0" applyNumberFormat="0" applyBorder="0" applyAlignment="0" applyProtection="0">
      <alignment vertical="center"/>
    </xf>
    <xf numFmtId="0" fontId="148" fillId="18" borderId="0" applyNumberFormat="0" applyBorder="0" applyAlignment="0" applyProtection="0">
      <alignment vertical="center"/>
    </xf>
    <xf numFmtId="0" fontId="148" fillId="18" borderId="0" applyNumberFormat="0" applyBorder="0" applyAlignment="0" applyProtection="0">
      <alignment vertical="center"/>
    </xf>
    <xf numFmtId="0" fontId="148" fillId="18" borderId="0" applyNumberFormat="0" applyBorder="0" applyAlignment="0" applyProtection="0">
      <alignment vertical="center"/>
    </xf>
    <xf numFmtId="0" fontId="148" fillId="18" borderId="0" applyNumberFormat="0" applyBorder="0" applyAlignment="0" applyProtection="0">
      <alignment vertical="center"/>
    </xf>
    <xf numFmtId="0" fontId="148" fillId="18" borderId="0" applyNumberFormat="0" applyBorder="0" applyAlignment="0" applyProtection="0">
      <alignment vertical="center"/>
    </xf>
    <xf numFmtId="0" fontId="148" fillId="18" borderId="0" applyNumberFormat="0" applyBorder="0" applyAlignment="0" applyProtection="0">
      <alignment vertical="center"/>
    </xf>
    <xf numFmtId="0" fontId="148" fillId="18" borderId="0" applyNumberFormat="0" applyBorder="0" applyAlignment="0" applyProtection="0">
      <alignment vertical="center"/>
    </xf>
    <xf numFmtId="0" fontId="161" fillId="20" borderId="0" applyNumberFormat="0" applyBorder="0" applyAlignment="0" applyProtection="0">
      <alignment vertical="center"/>
    </xf>
    <xf numFmtId="0" fontId="161" fillId="21" borderId="0" applyNumberFormat="0" applyBorder="0" applyAlignment="0" applyProtection="0">
      <alignment vertical="center"/>
    </xf>
    <xf numFmtId="0" fontId="161" fillId="22" borderId="0" applyNumberFormat="0" applyBorder="0" applyAlignment="0" applyProtection="0">
      <alignment vertical="center"/>
    </xf>
    <xf numFmtId="0" fontId="161" fillId="16" borderId="0" applyNumberFormat="0" applyBorder="0" applyAlignment="0" applyProtection="0">
      <alignment vertical="center"/>
    </xf>
    <xf numFmtId="0" fontId="161" fillId="17" borderId="0" applyNumberFormat="0" applyBorder="0" applyAlignment="0" applyProtection="0">
      <alignment vertical="center"/>
    </xf>
    <xf numFmtId="0" fontId="161" fillId="19" borderId="0" applyNumberFormat="0" applyBorder="0" applyAlignment="0" applyProtection="0">
      <alignment vertical="center"/>
    </xf>
    <xf numFmtId="0" fontId="163" fillId="3" borderId="0" applyNumberFormat="0" applyBorder="0" applyAlignment="0" applyProtection="0">
      <alignment vertical="center"/>
    </xf>
    <xf numFmtId="0" fontId="164" fillId="13" borderId="1" applyNumberFormat="0" applyAlignment="0" applyProtection="0">
      <alignment vertical="center"/>
    </xf>
    <xf numFmtId="0" fontId="165" fillId="23" borderId="2" applyNumberFormat="0" applyAlignment="0" applyProtection="0">
      <alignment vertical="center"/>
    </xf>
    <xf numFmtId="38" fontId="26" fillId="0" borderId="0" applyBorder="0" applyAlignment="0"/>
    <xf numFmtId="0" fontId="166" fillId="0" borderId="0" applyNumberFormat="0" applyFill="0" applyBorder="0" applyAlignment="0" applyProtection="0">
      <alignment vertical="center"/>
    </xf>
    <xf numFmtId="0" fontId="167" fillId="4" borderId="0" applyNumberFormat="0" applyBorder="0" applyAlignment="0" applyProtection="0">
      <alignment vertical="center"/>
    </xf>
    <xf numFmtId="0" fontId="168" fillId="0" borderId="3" applyNumberFormat="0" applyFill="0" applyAlignment="0" applyProtection="0">
      <alignment vertical="center"/>
    </xf>
    <xf numFmtId="0" fontId="169" fillId="0" borderId="4" applyNumberFormat="0" applyFill="0" applyAlignment="0" applyProtection="0">
      <alignment vertical="center"/>
    </xf>
    <xf numFmtId="0" fontId="170" fillId="0" borderId="5" applyNumberFormat="0" applyFill="0" applyAlignment="0" applyProtection="0">
      <alignment vertical="center"/>
    </xf>
    <xf numFmtId="0" fontId="170" fillId="0" borderId="0" applyNumberFormat="0" applyFill="0" applyBorder="0" applyAlignment="0" applyProtection="0">
      <alignment vertical="center"/>
    </xf>
    <xf numFmtId="0" fontId="171" fillId="7" borderId="1" applyNumberFormat="0" applyAlignment="0" applyProtection="0">
      <alignment vertical="center"/>
    </xf>
    <xf numFmtId="0" fontId="172" fillId="0" borderId="6" applyNumberFormat="0" applyFill="0" applyAlignment="0" applyProtection="0">
      <alignment vertical="center"/>
    </xf>
    <xf numFmtId="193" fontId="16" fillId="24" borderId="7" applyNumberFormat="0" applyFont="0" applyFill="0" applyBorder="0">
      <alignment horizontal="center" vertical="center"/>
    </xf>
    <xf numFmtId="196" fontId="173" fillId="0" borderId="0"/>
    <xf numFmtId="197" fontId="173" fillId="0" borderId="0"/>
    <xf numFmtId="198" fontId="173" fillId="0" borderId="0" applyBorder="0">
      <alignment vertical="center"/>
    </xf>
    <xf numFmtId="199" fontId="174" fillId="0" borderId="8" applyFill="0" applyBorder="0" applyProtection="0">
      <alignment horizontal="right" vertical="center"/>
    </xf>
    <xf numFmtId="200" fontId="174" fillId="0" borderId="0" applyFill="0" applyBorder="0" applyProtection="0">
      <alignment horizontal="right" vertical="center"/>
    </xf>
    <xf numFmtId="0" fontId="175" fillId="14" borderId="0" applyNumberFormat="0" applyBorder="0" applyAlignment="0" applyProtection="0">
      <alignment vertical="center"/>
    </xf>
    <xf numFmtId="194" fontId="62" fillId="0" borderId="0"/>
    <xf numFmtId="0" fontId="63" fillId="0" borderId="0"/>
    <xf numFmtId="0" fontId="1" fillId="10" borderId="9" applyNumberFormat="0" applyFont="0" applyAlignment="0" applyProtection="0">
      <alignment vertical="center"/>
    </xf>
    <xf numFmtId="0" fontId="176" fillId="13" borderId="10" applyNumberFormat="0" applyAlignment="0" applyProtection="0">
      <alignment vertical="center"/>
    </xf>
    <xf numFmtId="0" fontId="3" fillId="0" borderId="0">
      <alignment vertical="center"/>
    </xf>
    <xf numFmtId="0" fontId="177" fillId="25" borderId="11" applyNumberFormat="0" applyAlignment="0" applyProtection="0"/>
    <xf numFmtId="2" fontId="177" fillId="26" borderId="11" applyProtection="0">
      <alignment horizontal="right"/>
    </xf>
    <xf numFmtId="2" fontId="178" fillId="27" borderId="11" applyProtection="0">
      <alignment horizontal="right"/>
    </xf>
    <xf numFmtId="201" fontId="179" fillId="28" borderId="11" applyProtection="0">
      <alignment horizontal="right"/>
    </xf>
    <xf numFmtId="14" fontId="179" fillId="28" borderId="11" applyProtection="0">
      <alignment horizontal="right"/>
    </xf>
    <xf numFmtId="201" fontId="179" fillId="28" borderId="11" applyProtection="0">
      <alignment horizontal="left"/>
    </xf>
    <xf numFmtId="14" fontId="179" fillId="28" borderId="11" applyProtection="0">
      <alignment horizontal="left"/>
    </xf>
    <xf numFmtId="0" fontId="180" fillId="25" borderId="11" applyNumberFormat="0" applyProtection="0">
      <alignment horizontal="left"/>
    </xf>
    <xf numFmtId="2" fontId="179" fillId="25" borderId="11" applyProtection="0"/>
    <xf numFmtId="2" fontId="179" fillId="25" borderId="11" applyProtection="0"/>
    <xf numFmtId="2" fontId="181" fillId="0" borderId="0" applyFill="0" applyBorder="0" applyProtection="0"/>
    <xf numFmtId="2" fontId="178" fillId="0" borderId="0" applyFill="0" applyBorder="0" applyProtection="0"/>
    <xf numFmtId="2" fontId="178" fillId="26" borderId="11" applyProtection="0"/>
    <xf numFmtId="2" fontId="178" fillId="29" borderId="11" applyProtection="0"/>
    <xf numFmtId="2" fontId="182" fillId="27" borderId="11" applyProtection="0"/>
    <xf numFmtId="2" fontId="182" fillId="27" borderId="11" applyProtection="0">
      <alignment horizontal="center"/>
    </xf>
    <xf numFmtId="2" fontId="178" fillId="29" borderId="11" applyProtection="0">
      <alignment horizontal="center"/>
    </xf>
    <xf numFmtId="0" fontId="183" fillId="0" borderId="0" applyNumberFormat="0" applyFill="0" applyBorder="0" applyAlignment="0" applyProtection="0">
      <alignment vertical="center"/>
    </xf>
    <xf numFmtId="0" fontId="184" fillId="0" borderId="12" applyNumberFormat="0" applyFill="0" applyAlignment="0" applyProtection="0">
      <alignment vertical="center"/>
    </xf>
    <xf numFmtId="0" fontId="185" fillId="0" borderId="0" applyNumberFormat="0" applyFill="0" applyBorder="0" applyAlignment="0" applyProtection="0">
      <alignment vertical="center"/>
    </xf>
    <xf numFmtId="0" fontId="186" fillId="0" borderId="0"/>
    <xf numFmtId="0" fontId="4" fillId="0" borderId="0"/>
    <xf numFmtId="0" fontId="199" fillId="0" borderId="0">
      <alignment vertical="center"/>
    </xf>
    <xf numFmtId="0" fontId="199" fillId="0" borderId="0">
      <alignment vertical="center"/>
    </xf>
    <xf numFmtId="0" fontId="9" fillId="0" borderId="0"/>
    <xf numFmtId="0" fontId="1" fillId="0" borderId="0">
      <alignment vertical="center"/>
    </xf>
    <xf numFmtId="0" fontId="9" fillId="0" borderId="0"/>
    <xf numFmtId="0" fontId="1" fillId="0" borderId="0"/>
    <xf numFmtId="0" fontId="9" fillId="0" borderId="0"/>
    <xf numFmtId="0" fontId="9" fillId="0" borderId="0"/>
    <xf numFmtId="0" fontId="9" fillId="0" borderId="0"/>
    <xf numFmtId="0" fontId="1" fillId="0" borderId="0"/>
    <xf numFmtId="0" fontId="1" fillId="0" borderId="0"/>
    <xf numFmtId="0" fontId="9" fillId="0" borderId="0"/>
    <xf numFmtId="0" fontId="1" fillId="0" borderId="0">
      <alignment vertical="center"/>
    </xf>
    <xf numFmtId="37" fontId="1" fillId="0" borderId="0"/>
    <xf numFmtId="0" fontId="15" fillId="0" borderId="0"/>
    <xf numFmtId="0" fontId="1" fillId="0" borderId="0"/>
    <xf numFmtId="0" fontId="1"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alignment vertical="center"/>
    </xf>
    <xf numFmtId="0" fontId="9" fillId="0" borderId="0"/>
    <xf numFmtId="0" fontId="9" fillId="0" borderId="0"/>
    <xf numFmtId="43" fontId="1" fillId="0" borderId="0" applyFont="0" applyFill="0" applyBorder="0" applyAlignment="0" applyProtection="0"/>
    <xf numFmtId="43" fontId="81" fillId="0" borderId="0" applyFont="0" applyFill="0" applyBorder="0" applyAlignment="0" applyProtection="0">
      <alignment vertical="center"/>
    </xf>
    <xf numFmtId="43" fontId="81" fillId="0" borderId="0" applyFont="0" applyFill="0" applyBorder="0" applyAlignment="0" applyProtection="0">
      <alignment vertical="center"/>
    </xf>
    <xf numFmtId="43" fontId="199" fillId="0" borderId="0" applyFont="0" applyFill="0" applyBorder="0" applyAlignment="0" applyProtection="0">
      <alignmen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87" fillId="14" borderId="0" applyNumberFormat="0" applyBorder="0" applyAlignment="0" applyProtection="0">
      <alignment vertical="center"/>
    </xf>
    <xf numFmtId="0" fontId="16" fillId="0" borderId="0"/>
    <xf numFmtId="0" fontId="149" fillId="0" borderId="13" applyNumberFormat="0" applyFill="0" applyAlignment="0" applyProtection="0">
      <alignment vertical="center"/>
    </xf>
    <xf numFmtId="0" fontId="149" fillId="0" borderId="12" applyNumberFormat="0" applyFill="0" applyAlignment="0" applyProtection="0">
      <alignment vertical="center"/>
    </xf>
    <xf numFmtId="0" fontId="149" fillId="0" borderId="12" applyNumberFormat="0" applyFill="0" applyAlignment="0" applyProtection="0">
      <alignment vertical="center"/>
    </xf>
    <xf numFmtId="0" fontId="149" fillId="0" borderId="12" applyNumberFormat="0" applyFill="0" applyAlignment="0" applyProtection="0">
      <alignment vertical="center"/>
    </xf>
    <xf numFmtId="0" fontId="149" fillId="0" borderId="12" applyNumberFormat="0" applyFill="0" applyAlignment="0" applyProtection="0">
      <alignment vertical="center"/>
    </xf>
    <xf numFmtId="0" fontId="149" fillId="0" borderId="12" applyNumberFormat="0" applyFill="0" applyAlignment="0" applyProtection="0">
      <alignment vertical="center"/>
    </xf>
    <xf numFmtId="0" fontId="149" fillId="0" borderId="12" applyNumberFormat="0" applyFill="0" applyAlignment="0" applyProtection="0">
      <alignment vertical="center"/>
    </xf>
    <xf numFmtId="0" fontId="149" fillId="0" borderId="12" applyNumberFormat="0" applyFill="0" applyAlignment="0" applyProtection="0">
      <alignment vertical="center"/>
    </xf>
    <xf numFmtId="0" fontId="149" fillId="0" borderId="12" applyNumberFormat="0" applyFill="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01" fillId="4" borderId="0" applyNumberFormat="0" applyBorder="0" applyAlignment="0" applyProtection="0">
      <alignment vertical="center"/>
    </xf>
    <xf numFmtId="0" fontId="188" fillId="4" borderId="0" applyNumberFormat="0" applyBorder="0" applyAlignment="0" applyProtection="0">
      <alignment vertical="center"/>
    </xf>
    <xf numFmtId="0" fontId="101" fillId="4" borderId="0" applyNumberFormat="0" applyBorder="0" applyAlignment="0" applyProtection="0">
      <alignment vertical="center"/>
    </xf>
    <xf numFmtId="0" fontId="188" fillId="4" borderId="0" applyNumberFormat="0" applyBorder="0" applyAlignment="0" applyProtection="0">
      <alignment vertical="center"/>
    </xf>
    <xf numFmtId="0" fontId="101" fillId="4" borderId="0" applyNumberFormat="0" applyBorder="0" applyAlignment="0" applyProtection="0">
      <alignment vertical="center"/>
    </xf>
    <xf numFmtId="9" fontId="1" fillId="0" borderId="0" applyFont="0" applyFill="0" applyBorder="0" applyAlignment="0" applyProtection="0"/>
    <xf numFmtId="0" fontId="3" fillId="0" borderId="0" applyNumberFormat="0">
      <alignment horizontal="centerContinuous" vertical="center"/>
    </xf>
    <xf numFmtId="179" fontId="1" fillId="0" borderId="14" applyBorder="0">
      <alignment horizontal="right" vertical="center"/>
    </xf>
    <xf numFmtId="179" fontId="1" fillId="0" borderId="14" applyBorder="0">
      <alignment horizontal="right" vertical="center"/>
    </xf>
    <xf numFmtId="0" fontId="189" fillId="30" borderId="1" applyNumberFormat="0" applyAlignment="0" applyProtection="0">
      <alignment vertical="center"/>
    </xf>
    <xf numFmtId="0" fontId="189" fillId="13" borderId="1" applyNumberFormat="0" applyAlignment="0" applyProtection="0">
      <alignment vertical="center"/>
    </xf>
    <xf numFmtId="0" fontId="189" fillId="13" borderId="1" applyNumberFormat="0" applyAlignment="0" applyProtection="0">
      <alignment vertical="center"/>
    </xf>
    <xf numFmtId="0" fontId="189" fillId="13" borderId="1" applyNumberFormat="0" applyAlignment="0" applyProtection="0">
      <alignment vertical="center"/>
    </xf>
    <xf numFmtId="0" fontId="189" fillId="13" borderId="1" applyNumberFormat="0" applyAlignment="0" applyProtection="0">
      <alignment vertical="center"/>
    </xf>
    <xf numFmtId="0" fontId="189" fillId="13" borderId="1" applyNumberFormat="0" applyAlignment="0" applyProtection="0">
      <alignment vertical="center"/>
    </xf>
    <xf numFmtId="0" fontId="189" fillId="13" borderId="1" applyNumberFormat="0" applyAlignment="0" applyProtection="0">
      <alignment vertical="center"/>
    </xf>
    <xf numFmtId="0" fontId="189" fillId="13" borderId="1" applyNumberFormat="0" applyAlignment="0" applyProtection="0">
      <alignment vertical="center"/>
    </xf>
    <xf numFmtId="0" fontId="189" fillId="13" borderId="1" applyNumberFormat="0" applyAlignment="0" applyProtection="0">
      <alignment vertical="center"/>
    </xf>
    <xf numFmtId="195" fontId="1" fillId="0" borderId="0" applyFont="0" applyFill="0" applyBorder="0" applyAlignment="0" applyProtection="0"/>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90" fillId="0" borderId="6" applyNumberFormat="0" applyFill="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0" fontId="1" fillId="10" borderId="9" applyNumberFormat="0" applyFont="0" applyAlignment="0" applyProtection="0">
      <alignment vertical="center"/>
    </xf>
    <xf numFmtId="37" fontId="191" fillId="0" borderId="7">
      <alignment horizontal="justify" vertical="center" wrapText="1"/>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62" fillId="17" borderId="0" applyNumberFormat="0" applyBorder="0" applyAlignment="0" applyProtection="0">
      <alignment vertical="center"/>
    </xf>
    <xf numFmtId="0" fontId="148" fillId="20" borderId="0" applyNumberFormat="0" applyBorder="0" applyAlignment="0" applyProtection="0">
      <alignment vertical="center"/>
    </xf>
    <xf numFmtId="0" fontId="148" fillId="20" borderId="0" applyNumberFormat="0" applyBorder="0" applyAlignment="0" applyProtection="0">
      <alignment vertical="center"/>
    </xf>
    <xf numFmtId="0" fontId="148" fillId="20" borderId="0" applyNumberFormat="0" applyBorder="0" applyAlignment="0" applyProtection="0">
      <alignment vertical="center"/>
    </xf>
    <xf numFmtId="0" fontId="148" fillId="20" borderId="0" applyNumberFormat="0" applyBorder="0" applyAlignment="0" applyProtection="0">
      <alignment vertical="center"/>
    </xf>
    <xf numFmtId="0" fontId="148" fillId="20" borderId="0" applyNumberFormat="0" applyBorder="0" applyAlignment="0" applyProtection="0">
      <alignment vertical="center"/>
    </xf>
    <xf numFmtId="0" fontId="148" fillId="20" borderId="0" applyNumberFormat="0" applyBorder="0" applyAlignment="0" applyProtection="0">
      <alignment vertical="center"/>
    </xf>
    <xf numFmtId="0" fontId="148" fillId="20" borderId="0" applyNumberFormat="0" applyBorder="0" applyAlignment="0" applyProtection="0">
      <alignment vertical="center"/>
    </xf>
    <xf numFmtId="0" fontId="148" fillId="20" borderId="0" applyNumberFormat="0" applyBorder="0" applyAlignment="0" applyProtection="0">
      <alignment vertical="center"/>
    </xf>
    <xf numFmtId="0" fontId="162" fillId="21" borderId="0" applyNumberFormat="0" applyBorder="0" applyAlignment="0" applyProtection="0">
      <alignment vertical="center"/>
    </xf>
    <xf numFmtId="0" fontId="148" fillId="21" borderId="0" applyNumberFormat="0" applyBorder="0" applyAlignment="0" applyProtection="0">
      <alignment vertical="center"/>
    </xf>
    <xf numFmtId="0" fontId="148" fillId="21" borderId="0" applyNumberFormat="0" applyBorder="0" applyAlignment="0" applyProtection="0">
      <alignment vertical="center"/>
    </xf>
    <xf numFmtId="0" fontId="148" fillId="21" borderId="0" applyNumberFormat="0" applyBorder="0" applyAlignment="0" applyProtection="0">
      <alignment vertical="center"/>
    </xf>
    <xf numFmtId="0" fontId="148" fillId="21" borderId="0" applyNumberFormat="0" applyBorder="0" applyAlignment="0" applyProtection="0">
      <alignment vertical="center"/>
    </xf>
    <xf numFmtId="0" fontId="148" fillId="21" borderId="0" applyNumberFormat="0" applyBorder="0" applyAlignment="0" applyProtection="0">
      <alignment vertical="center"/>
    </xf>
    <xf numFmtId="0" fontId="148" fillId="21" borderId="0" applyNumberFormat="0" applyBorder="0" applyAlignment="0" applyProtection="0">
      <alignment vertical="center"/>
    </xf>
    <xf numFmtId="0" fontId="148" fillId="21" borderId="0" applyNumberFormat="0" applyBorder="0" applyAlignment="0" applyProtection="0">
      <alignment vertical="center"/>
    </xf>
    <xf numFmtId="0" fontId="148" fillId="21" borderId="0" applyNumberFormat="0" applyBorder="0" applyAlignment="0" applyProtection="0">
      <alignment vertical="center"/>
    </xf>
    <xf numFmtId="0" fontId="162" fillId="22" borderId="0" applyNumberFormat="0" applyBorder="0" applyAlignment="0" applyProtection="0">
      <alignment vertical="center"/>
    </xf>
    <xf numFmtId="0" fontId="148" fillId="22" borderId="0" applyNumberFormat="0" applyBorder="0" applyAlignment="0" applyProtection="0">
      <alignment vertical="center"/>
    </xf>
    <xf numFmtId="0" fontId="148" fillId="22" borderId="0" applyNumberFormat="0" applyBorder="0" applyAlignment="0" applyProtection="0">
      <alignment vertical="center"/>
    </xf>
    <xf numFmtId="0" fontId="148" fillId="22" borderId="0" applyNumberFormat="0" applyBorder="0" applyAlignment="0" applyProtection="0">
      <alignment vertical="center"/>
    </xf>
    <xf numFmtId="0" fontId="148" fillId="22" borderId="0" applyNumberFormat="0" applyBorder="0" applyAlignment="0" applyProtection="0">
      <alignment vertical="center"/>
    </xf>
    <xf numFmtId="0" fontId="148" fillId="22" borderId="0" applyNumberFormat="0" applyBorder="0" applyAlignment="0" applyProtection="0">
      <alignment vertical="center"/>
    </xf>
    <xf numFmtId="0" fontId="148" fillId="22" borderId="0" applyNumberFormat="0" applyBorder="0" applyAlignment="0" applyProtection="0">
      <alignment vertical="center"/>
    </xf>
    <xf numFmtId="0" fontId="148" fillId="22" borderId="0" applyNumberFormat="0" applyBorder="0" applyAlignment="0" applyProtection="0">
      <alignment vertical="center"/>
    </xf>
    <xf numFmtId="0" fontId="148" fillId="22" borderId="0" applyNumberFormat="0" applyBorder="0" applyAlignment="0" applyProtection="0">
      <alignment vertical="center"/>
    </xf>
    <xf numFmtId="0" fontId="162" fillId="31"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48" fillId="16" borderId="0" applyNumberFormat="0" applyBorder="0" applyAlignment="0" applyProtection="0">
      <alignment vertical="center"/>
    </xf>
    <xf numFmtId="0" fontId="162"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48" fillId="17" borderId="0" applyNumberFormat="0" applyBorder="0" applyAlignment="0" applyProtection="0">
      <alignment vertical="center"/>
    </xf>
    <xf numFmtId="0" fontId="162" fillId="19" borderId="0" applyNumberFormat="0" applyBorder="0" applyAlignment="0" applyProtection="0">
      <alignment vertical="center"/>
    </xf>
    <xf numFmtId="0" fontId="148" fillId="19" borderId="0" applyNumberFormat="0" applyBorder="0" applyAlignment="0" applyProtection="0">
      <alignment vertical="center"/>
    </xf>
    <xf numFmtId="0" fontId="148" fillId="19" borderId="0" applyNumberFormat="0" applyBorder="0" applyAlignment="0" applyProtection="0">
      <alignment vertical="center"/>
    </xf>
    <xf numFmtId="0" fontId="148" fillId="19" borderId="0" applyNumberFormat="0" applyBorder="0" applyAlignment="0" applyProtection="0">
      <alignment vertical="center"/>
    </xf>
    <xf numFmtId="0" fontId="148" fillId="19" borderId="0" applyNumberFormat="0" applyBorder="0" applyAlignment="0" applyProtection="0">
      <alignment vertical="center"/>
    </xf>
    <xf numFmtId="0" fontId="148" fillId="19" borderId="0" applyNumberFormat="0" applyBorder="0" applyAlignment="0" applyProtection="0">
      <alignment vertical="center"/>
    </xf>
    <xf numFmtId="0" fontId="148" fillId="19" borderId="0" applyNumberFormat="0" applyBorder="0" applyAlignment="0" applyProtection="0">
      <alignment vertical="center"/>
    </xf>
    <xf numFmtId="0" fontId="148" fillId="19" borderId="0" applyNumberFormat="0" applyBorder="0" applyAlignment="0" applyProtection="0">
      <alignment vertical="center"/>
    </xf>
    <xf numFmtId="0" fontId="148" fillId="19" borderId="0" applyNumberFormat="0" applyBorder="0" applyAlignment="0" applyProtection="0">
      <alignment vertical="center"/>
    </xf>
    <xf numFmtId="0" fontId="152" fillId="0" borderId="15" applyNumberFormat="0" applyFill="0" applyAlignment="0" applyProtection="0">
      <alignment vertical="center"/>
    </xf>
    <xf numFmtId="0" fontId="168" fillId="0" borderId="3" applyNumberFormat="0" applyFill="0" applyAlignment="0" applyProtection="0">
      <alignment vertical="center"/>
    </xf>
    <xf numFmtId="0" fontId="168" fillId="0" borderId="3" applyNumberFormat="0" applyFill="0" applyAlignment="0" applyProtection="0">
      <alignment vertical="center"/>
    </xf>
    <xf numFmtId="0" fontId="168" fillId="0" borderId="3" applyNumberFormat="0" applyFill="0" applyAlignment="0" applyProtection="0">
      <alignment vertical="center"/>
    </xf>
    <xf numFmtId="0" fontId="168" fillId="0" borderId="3" applyNumberFormat="0" applyFill="0" applyAlignment="0" applyProtection="0">
      <alignment vertical="center"/>
    </xf>
    <xf numFmtId="0" fontId="168" fillId="0" borderId="3" applyNumberFormat="0" applyFill="0" applyAlignment="0" applyProtection="0">
      <alignment vertical="center"/>
    </xf>
    <xf numFmtId="0" fontId="168" fillId="0" borderId="3" applyNumberFormat="0" applyFill="0" applyAlignment="0" applyProtection="0">
      <alignment vertical="center"/>
    </xf>
    <xf numFmtId="0" fontId="168" fillId="0" borderId="3" applyNumberFormat="0" applyFill="0" applyAlignment="0" applyProtection="0">
      <alignment vertical="center"/>
    </xf>
    <xf numFmtId="0" fontId="168" fillId="0" borderId="3" applyNumberFormat="0" applyFill="0" applyAlignment="0" applyProtection="0">
      <alignment vertical="center"/>
    </xf>
    <xf numFmtId="0" fontId="183"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3" fillId="0" borderId="4" applyNumberFormat="0" applyFill="0" applyAlignment="0" applyProtection="0">
      <alignment vertical="center"/>
    </xf>
    <xf numFmtId="0" fontId="169" fillId="0" borderId="4" applyNumberFormat="0" applyFill="0" applyAlignment="0" applyProtection="0">
      <alignment vertical="center"/>
    </xf>
    <xf numFmtId="0" fontId="169" fillId="0" borderId="4" applyNumberFormat="0" applyFill="0" applyAlignment="0" applyProtection="0">
      <alignment vertical="center"/>
    </xf>
    <xf numFmtId="0" fontId="169" fillId="0" borderId="4" applyNumberFormat="0" applyFill="0" applyAlignment="0" applyProtection="0">
      <alignment vertical="center"/>
    </xf>
    <xf numFmtId="0" fontId="169" fillId="0" borderId="4" applyNumberFormat="0" applyFill="0" applyAlignment="0" applyProtection="0">
      <alignment vertical="center"/>
    </xf>
    <xf numFmtId="0" fontId="169" fillId="0" borderId="4" applyNumberFormat="0" applyFill="0" applyAlignment="0" applyProtection="0">
      <alignment vertical="center"/>
    </xf>
    <xf numFmtId="0" fontId="169" fillId="0" borderId="4" applyNumberFormat="0" applyFill="0" applyAlignment="0" applyProtection="0">
      <alignment vertical="center"/>
    </xf>
    <xf numFmtId="0" fontId="169" fillId="0" borderId="4" applyNumberFormat="0" applyFill="0" applyAlignment="0" applyProtection="0">
      <alignment vertical="center"/>
    </xf>
    <xf numFmtId="0" fontId="169" fillId="0" borderId="4" applyNumberFormat="0" applyFill="0" applyAlignment="0" applyProtection="0">
      <alignment vertical="center"/>
    </xf>
    <xf numFmtId="0" fontId="154" fillId="0" borderId="16" applyNumberFormat="0" applyFill="0" applyAlignment="0" applyProtection="0">
      <alignment vertical="center"/>
    </xf>
    <xf numFmtId="0" fontId="170" fillId="0" borderId="5" applyNumberFormat="0" applyFill="0" applyAlignment="0" applyProtection="0">
      <alignment vertical="center"/>
    </xf>
    <xf numFmtId="0" fontId="170" fillId="0" borderId="5" applyNumberFormat="0" applyFill="0" applyAlignment="0" applyProtection="0">
      <alignment vertical="center"/>
    </xf>
    <xf numFmtId="0" fontId="170" fillId="0" borderId="5" applyNumberFormat="0" applyFill="0" applyAlignment="0" applyProtection="0">
      <alignment vertical="center"/>
    </xf>
    <xf numFmtId="0" fontId="170" fillId="0" borderId="5" applyNumberFormat="0" applyFill="0" applyAlignment="0" applyProtection="0">
      <alignment vertical="center"/>
    </xf>
    <xf numFmtId="0" fontId="170" fillId="0" borderId="5" applyNumberFormat="0" applyFill="0" applyAlignment="0" applyProtection="0">
      <alignment vertical="center"/>
    </xf>
    <xf numFmtId="0" fontId="170" fillId="0" borderId="5" applyNumberFormat="0" applyFill="0" applyAlignment="0" applyProtection="0">
      <alignment vertical="center"/>
    </xf>
    <xf numFmtId="0" fontId="170" fillId="0" borderId="5" applyNumberFormat="0" applyFill="0" applyAlignment="0" applyProtection="0">
      <alignment vertical="center"/>
    </xf>
    <xf numFmtId="0" fontId="170" fillId="0" borderId="5" applyNumberFormat="0" applyFill="0" applyAlignment="0" applyProtection="0">
      <alignment vertical="center"/>
    </xf>
    <xf numFmtId="0" fontId="154"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4" fillId="0" borderId="0"/>
    <xf numFmtId="0" fontId="155" fillId="14" borderId="1" applyNumberFormat="0" applyAlignment="0" applyProtection="0">
      <alignment vertical="center"/>
    </xf>
    <xf numFmtId="0" fontId="155" fillId="7" borderId="1" applyNumberFormat="0" applyAlignment="0" applyProtection="0">
      <alignment vertical="center"/>
    </xf>
    <xf numFmtId="0" fontId="155" fillId="7" borderId="1" applyNumberFormat="0" applyAlignment="0" applyProtection="0">
      <alignment vertical="center"/>
    </xf>
    <xf numFmtId="0" fontId="155" fillId="7" borderId="1" applyNumberFormat="0" applyAlignment="0" applyProtection="0">
      <alignment vertical="center"/>
    </xf>
    <xf numFmtId="0" fontId="155" fillId="7" borderId="1" applyNumberFormat="0" applyAlignment="0" applyProtection="0">
      <alignment vertical="center"/>
    </xf>
    <xf numFmtId="0" fontId="155" fillId="7" borderId="1" applyNumberFormat="0" applyAlignment="0" applyProtection="0">
      <alignment vertical="center"/>
    </xf>
    <xf numFmtId="0" fontId="155" fillId="7" borderId="1" applyNumberFormat="0" applyAlignment="0" applyProtection="0">
      <alignment vertical="center"/>
    </xf>
    <xf numFmtId="0" fontId="155" fillId="7" borderId="1" applyNumberFormat="0" applyAlignment="0" applyProtection="0">
      <alignment vertical="center"/>
    </xf>
    <xf numFmtId="0" fontId="155" fillId="7" borderId="1" applyNumberFormat="0" applyAlignment="0" applyProtection="0">
      <alignment vertical="center"/>
    </xf>
    <xf numFmtId="0" fontId="156" fillId="30" borderId="10" applyNumberFormat="0" applyAlignment="0" applyProtection="0">
      <alignment vertical="center"/>
    </xf>
    <xf numFmtId="0" fontId="156" fillId="13" borderId="10" applyNumberFormat="0" applyAlignment="0" applyProtection="0">
      <alignment vertical="center"/>
    </xf>
    <xf numFmtId="0" fontId="156" fillId="13" borderId="10" applyNumberFormat="0" applyAlignment="0" applyProtection="0">
      <alignment vertical="center"/>
    </xf>
    <xf numFmtId="0" fontId="156" fillId="13" borderId="10" applyNumberFormat="0" applyAlignment="0" applyProtection="0">
      <alignment vertical="center"/>
    </xf>
    <xf numFmtId="0" fontId="156" fillId="13" borderId="10" applyNumberFormat="0" applyAlignment="0" applyProtection="0">
      <alignment vertical="center"/>
    </xf>
    <xf numFmtId="0" fontId="156" fillId="13" borderId="10" applyNumberFormat="0" applyAlignment="0" applyProtection="0">
      <alignment vertical="center"/>
    </xf>
    <xf numFmtId="0" fontId="156" fillId="13" borderId="10" applyNumberFormat="0" applyAlignment="0" applyProtection="0">
      <alignment vertical="center"/>
    </xf>
    <xf numFmtId="0" fontId="156" fillId="13" borderId="10" applyNumberFormat="0" applyAlignment="0" applyProtection="0">
      <alignment vertical="center"/>
    </xf>
    <xf numFmtId="0" fontId="156" fillId="13" borderId="10" applyNumberFormat="0" applyAlignment="0" applyProtection="0">
      <alignment vertical="center"/>
    </xf>
    <xf numFmtId="0" fontId="192" fillId="23" borderId="2" applyNumberFormat="0" applyAlignment="0" applyProtection="0">
      <alignment vertical="center"/>
    </xf>
    <xf numFmtId="0" fontId="157" fillId="23" borderId="2" applyNumberFormat="0" applyAlignment="0" applyProtection="0">
      <alignment vertical="center"/>
    </xf>
    <xf numFmtId="0" fontId="157" fillId="23" borderId="2" applyNumberFormat="0" applyAlignment="0" applyProtection="0">
      <alignment vertical="center"/>
    </xf>
    <xf numFmtId="0" fontId="157" fillId="23" borderId="2" applyNumberFormat="0" applyAlignment="0" applyProtection="0">
      <alignment vertical="center"/>
    </xf>
    <xf numFmtId="0" fontId="157" fillId="23" borderId="2" applyNumberFormat="0" applyAlignment="0" applyProtection="0">
      <alignment vertical="center"/>
    </xf>
    <xf numFmtId="0" fontId="157" fillId="23" borderId="2" applyNumberFormat="0" applyAlignment="0" applyProtection="0">
      <alignment vertical="center"/>
    </xf>
    <xf numFmtId="0" fontId="157" fillId="23" borderId="2" applyNumberFormat="0" applyAlignment="0" applyProtection="0">
      <alignment vertical="center"/>
    </xf>
    <xf numFmtId="0" fontId="157" fillId="23" borderId="2" applyNumberFormat="0" applyAlignment="0" applyProtection="0">
      <alignment vertical="center"/>
    </xf>
    <xf numFmtId="0" fontId="157" fillId="23" borderId="2" applyNumberFormat="0" applyAlignment="0" applyProtection="0">
      <alignment vertical="center"/>
    </xf>
    <xf numFmtId="0" fontId="193" fillId="0" borderId="0">
      <alignment horizontal="left" indent="8"/>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58" fillId="3" borderId="0" applyNumberFormat="0" applyBorder="0" applyAlignment="0" applyProtection="0">
      <alignment vertical="center"/>
    </xf>
    <xf numFmtId="0" fontId="194" fillId="3" borderId="0" applyNumberFormat="0" applyBorder="0" applyAlignment="0" applyProtection="0">
      <alignment vertical="center"/>
    </xf>
    <xf numFmtId="0" fontId="158" fillId="3" borderId="0" applyNumberFormat="0" applyBorder="0" applyAlignment="0" applyProtection="0">
      <alignment vertical="center"/>
    </xf>
    <xf numFmtId="0" fontId="194" fillId="3" borderId="0" applyNumberFormat="0" applyBorder="0" applyAlignment="0" applyProtection="0">
      <alignment vertical="center"/>
    </xf>
    <xf numFmtId="0" fontId="158" fillId="3" borderId="0" applyNumberFormat="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202" fontId="195" fillId="0" borderId="0" applyFont="0" applyFill="0" applyBorder="0" applyAlignment="0" applyProtection="0"/>
    <xf numFmtId="203" fontId="195" fillId="0" borderId="0" applyFont="0" applyFill="0" applyBorder="0" applyAlignment="0" applyProtection="0"/>
    <xf numFmtId="204" fontId="195" fillId="0" borderId="0" applyFont="0" applyFill="0" applyBorder="0" applyAlignment="0" applyProtection="0"/>
    <xf numFmtId="205" fontId="195" fillId="0" borderId="0" applyFont="0" applyFill="0" applyBorder="0" applyAlignment="0" applyProtection="0"/>
  </cellStyleXfs>
  <cellXfs count="1320">
    <xf numFmtId="0" fontId="0" fillId="0" borderId="0" xfId="0"/>
    <xf numFmtId="0" fontId="4" fillId="0" borderId="0" xfId="0" applyFont="1"/>
    <xf numFmtId="0" fontId="19" fillId="0" borderId="17" xfId="0" applyFont="1" applyBorder="1"/>
    <xf numFmtId="0" fontId="3" fillId="0" borderId="0" xfId="0" applyFont="1"/>
    <xf numFmtId="0" fontId="7" fillId="32" borderId="18" xfId="0" applyFont="1" applyFill="1" applyBorder="1" applyAlignment="1">
      <alignment vertical="center"/>
    </xf>
    <xf numFmtId="0" fontId="3" fillId="0" borderId="17" xfId="0" applyFont="1" applyFill="1" applyBorder="1" applyAlignment="1">
      <alignment vertical="center"/>
    </xf>
    <xf numFmtId="0" fontId="7" fillId="0" borderId="17" xfId="0" applyFont="1" applyBorder="1" applyAlignment="1">
      <alignment vertical="center"/>
    </xf>
    <xf numFmtId="0" fontId="19" fillId="0" borderId="0" xfId="0" applyFont="1" applyBorder="1"/>
    <xf numFmtId="0" fontId="26" fillId="0" borderId="17" xfId="0" applyFont="1" applyBorder="1" applyAlignment="1">
      <alignment horizontal="left" vertical="center" wrapText="1"/>
    </xf>
    <xf numFmtId="43" fontId="0" fillId="0" borderId="0" xfId="0" applyNumberFormat="1"/>
    <xf numFmtId="185" fontId="37" fillId="0" borderId="0" xfId="275" applyNumberFormat="1" applyFont="1"/>
    <xf numFmtId="0" fontId="3" fillId="24" borderId="7" xfId="0" applyFont="1" applyFill="1" applyBorder="1" applyAlignment="1">
      <alignment vertical="center"/>
    </xf>
    <xf numFmtId="0" fontId="8" fillId="0" borderId="7" xfId="0" applyFont="1" applyBorder="1" applyAlignment="1">
      <alignment vertical="center"/>
    </xf>
    <xf numFmtId="176" fontId="0" fillId="0" borderId="7" xfId="286" applyNumberFormat="1" applyFont="1" applyBorder="1"/>
    <xf numFmtId="0" fontId="8" fillId="0" borderId="7" xfId="0" applyFont="1" applyBorder="1" applyAlignment="1">
      <alignment vertical="center" wrapText="1"/>
    </xf>
    <xf numFmtId="0" fontId="24" fillId="0" borderId="7" xfId="0" applyFont="1" applyFill="1" applyBorder="1" applyAlignment="1">
      <alignment vertical="center" wrapText="1"/>
    </xf>
    <xf numFmtId="0" fontId="0" fillId="0" borderId="7" xfId="0" applyBorder="1" applyAlignment="1">
      <alignment horizontal="center"/>
    </xf>
    <xf numFmtId="0" fontId="0" fillId="0" borderId="0" xfId="0" applyAlignment="1">
      <alignment horizontal="center"/>
    </xf>
    <xf numFmtId="2" fontId="0" fillId="0" borderId="0" xfId="0" applyNumberFormat="1"/>
    <xf numFmtId="43" fontId="3" fillId="0" borderId="17" xfId="286" applyNumberFormat="1" applyFont="1" applyFill="1" applyBorder="1"/>
    <xf numFmtId="0" fontId="4" fillId="24" borderId="0" xfId="0" applyFont="1" applyFill="1"/>
    <xf numFmtId="0" fontId="43" fillId="0" borderId="0" xfId="0" applyFont="1" applyAlignment="1">
      <alignment horizontal="center"/>
    </xf>
    <xf numFmtId="0" fontId="44" fillId="0" borderId="0" xfId="0" applyFont="1"/>
    <xf numFmtId="0" fontId="44" fillId="0" borderId="0" xfId="0" applyFont="1" applyAlignment="1">
      <alignment horizontal="right"/>
    </xf>
    <xf numFmtId="0" fontId="46" fillId="0" borderId="19" xfId="0" applyFont="1" applyBorder="1" applyAlignment="1">
      <alignment horizontal="center" vertical="center"/>
    </xf>
    <xf numFmtId="0" fontId="44" fillId="0" borderId="20" xfId="0" applyFont="1" applyBorder="1" applyAlignment="1">
      <alignment horizontal="center" vertical="center" wrapText="1"/>
    </xf>
    <xf numFmtId="0" fontId="44" fillId="0" borderId="0" xfId="0" applyFont="1" applyAlignment="1">
      <alignment vertical="center"/>
    </xf>
    <xf numFmtId="0" fontId="44" fillId="0" borderId="7" xfId="0" applyFont="1" applyBorder="1" applyAlignment="1">
      <alignment horizontal="center" vertical="center" wrapText="1"/>
    </xf>
    <xf numFmtId="0" fontId="15" fillId="0" borderId="7" xfId="0" applyFont="1" applyBorder="1" applyAlignment="1">
      <alignment horizontal="center" vertical="center" wrapText="1"/>
    </xf>
    <xf numFmtId="43" fontId="46" fillId="0" borderId="7" xfId="286" applyFont="1" applyBorder="1" applyAlignment="1">
      <alignment vertical="center"/>
    </xf>
    <xf numFmtId="3" fontId="44" fillId="0" borderId="7" xfId="0" applyNumberFormat="1" applyFont="1" applyBorder="1" applyAlignment="1">
      <alignment vertical="center"/>
    </xf>
    <xf numFmtId="43" fontId="48" fillId="0" borderId="7" xfId="286" applyFont="1" applyBorder="1" applyAlignment="1">
      <alignment vertical="center"/>
    </xf>
    <xf numFmtId="43" fontId="49" fillId="0" borderId="7" xfId="286" applyFont="1" applyBorder="1" applyAlignment="1">
      <alignment vertical="center"/>
    </xf>
    <xf numFmtId="43" fontId="44" fillId="0" borderId="7" xfId="286" applyFont="1" applyBorder="1" applyAlignment="1">
      <alignment vertical="center"/>
    </xf>
    <xf numFmtId="43" fontId="49" fillId="0" borderId="21" xfId="286" applyFont="1" applyBorder="1" applyAlignment="1">
      <alignment vertical="center"/>
    </xf>
    <xf numFmtId="43" fontId="46" fillId="0" borderId="22" xfId="286" applyFont="1" applyBorder="1" applyAlignment="1">
      <alignment vertical="center"/>
    </xf>
    <xf numFmtId="3" fontId="44" fillId="24" borderId="7" xfId="0" applyNumberFormat="1" applyFont="1" applyFill="1" applyBorder="1" applyAlignment="1">
      <alignment vertical="center"/>
    </xf>
    <xf numFmtId="43" fontId="46" fillId="0" borderId="23" xfId="286" applyFont="1" applyBorder="1" applyAlignment="1">
      <alignment vertical="center"/>
    </xf>
    <xf numFmtId="3" fontId="44" fillId="0" borderId="23" xfId="0" applyNumberFormat="1" applyFont="1" applyBorder="1" applyAlignment="1">
      <alignment vertical="center"/>
    </xf>
    <xf numFmtId="43" fontId="46" fillId="24" borderId="22" xfId="286" applyFont="1" applyFill="1" applyBorder="1" applyAlignment="1">
      <alignment horizontal="right" vertical="center"/>
    </xf>
    <xf numFmtId="3" fontId="44" fillId="24" borderId="22" xfId="0" applyNumberFormat="1" applyFont="1" applyFill="1" applyBorder="1" applyAlignment="1">
      <alignment horizontal="right" vertical="center"/>
    </xf>
    <xf numFmtId="43" fontId="46" fillId="24" borderId="7" xfId="286" applyFont="1" applyFill="1" applyBorder="1" applyAlignment="1">
      <alignment vertical="center"/>
    </xf>
    <xf numFmtId="186" fontId="22" fillId="0" borderId="0" xfId="0" applyNumberFormat="1" applyFont="1" applyAlignment="1">
      <alignment horizontal="right"/>
    </xf>
    <xf numFmtId="0" fontId="44" fillId="0" borderId="7" xfId="0" applyFont="1" applyBorder="1" applyAlignment="1">
      <alignment horizontal="center" vertical="center"/>
    </xf>
    <xf numFmtId="0" fontId="44" fillId="0" borderId="20" xfId="0" applyFont="1" applyBorder="1" applyAlignment="1">
      <alignment horizontal="center" vertical="center"/>
    </xf>
    <xf numFmtId="0" fontId="44" fillId="0" borderId="0" xfId="0" applyFont="1" applyBorder="1" applyAlignment="1">
      <alignment horizontal="center" vertical="center"/>
    </xf>
    <xf numFmtId="38" fontId="44" fillId="0" borderId="7" xfId="0" applyNumberFormat="1" applyFont="1" applyBorder="1" applyAlignment="1">
      <alignment horizontal="left" vertical="center" wrapText="1" indent="1"/>
    </xf>
    <xf numFmtId="3" fontId="44" fillId="0" borderId="0" xfId="0" applyNumberFormat="1" applyFont="1" applyBorder="1" applyAlignment="1">
      <alignment vertical="center"/>
    </xf>
    <xf numFmtId="0" fontId="44" fillId="0" borderId="0" xfId="0" applyFont="1" applyBorder="1" applyAlignment="1">
      <alignment horizontal="center" vertical="center" wrapText="1"/>
    </xf>
    <xf numFmtId="3" fontId="44" fillId="0" borderId="7" xfId="0" applyNumberFormat="1" applyFont="1" applyBorder="1" applyAlignment="1">
      <alignment horizontal="right" vertical="center"/>
    </xf>
    <xf numFmtId="3" fontId="44" fillId="0" borderId="0" xfId="0" applyNumberFormat="1" applyFont="1" applyBorder="1" applyAlignment="1">
      <alignment horizontal="right" vertical="center"/>
    </xf>
    <xf numFmtId="0" fontId="44" fillId="0" borderId="24" xfId="0" applyFont="1" applyBorder="1" applyAlignment="1">
      <alignment horizontal="center" vertical="center" wrapText="1"/>
    </xf>
    <xf numFmtId="43" fontId="47" fillId="24" borderId="22" xfId="286" applyFont="1" applyFill="1" applyBorder="1" applyAlignment="1">
      <alignment horizontal="right" vertical="center"/>
    </xf>
    <xf numFmtId="0" fontId="46" fillId="0" borderId="25" xfId="0" applyFont="1" applyBorder="1" applyAlignment="1">
      <alignment horizontal="center" vertical="center"/>
    </xf>
    <xf numFmtId="43" fontId="46" fillId="0" borderId="24" xfId="286" applyFont="1" applyBorder="1" applyAlignment="1">
      <alignment vertical="center"/>
    </xf>
    <xf numFmtId="43" fontId="48" fillId="0" borderId="24" xfId="286" applyFont="1" applyBorder="1" applyAlignment="1">
      <alignment vertical="center"/>
    </xf>
    <xf numFmtId="43" fontId="49" fillId="0" borderId="26" xfId="286" applyFont="1" applyBorder="1" applyAlignment="1">
      <alignment vertical="center"/>
    </xf>
    <xf numFmtId="43" fontId="46" fillId="0" borderId="27" xfId="286" applyFont="1" applyBorder="1" applyAlignment="1">
      <alignment vertical="center"/>
    </xf>
    <xf numFmtId="43" fontId="46" fillId="0" borderId="28" xfId="286" applyFont="1" applyBorder="1" applyAlignment="1">
      <alignment vertical="center"/>
    </xf>
    <xf numFmtId="43" fontId="46" fillId="24" borderId="27" xfId="286" applyFont="1" applyFill="1" applyBorder="1" applyAlignment="1">
      <alignment horizontal="right" vertical="center"/>
    </xf>
    <xf numFmtId="43" fontId="46" fillId="24" borderId="24" xfId="286" applyFont="1" applyFill="1" applyBorder="1" applyAlignment="1">
      <alignment vertical="center"/>
    </xf>
    <xf numFmtId="0" fontId="46" fillId="0" borderId="29" xfId="0" applyFont="1" applyBorder="1" applyAlignment="1">
      <alignment horizontal="center" vertical="center"/>
    </xf>
    <xf numFmtId="0" fontId="47" fillId="0" borderId="30" xfId="0" applyFont="1" applyBorder="1" applyAlignment="1">
      <alignment vertical="center"/>
    </xf>
    <xf numFmtId="43" fontId="46" fillId="0" borderId="31" xfId="286" applyFont="1" applyBorder="1" applyAlignment="1">
      <alignment vertical="center"/>
    </xf>
    <xf numFmtId="38" fontId="47" fillId="0" borderId="30" xfId="0" applyNumberFormat="1" applyFont="1" applyBorder="1" applyAlignment="1">
      <alignment horizontal="left" vertical="center" wrapText="1" indent="1"/>
    </xf>
    <xf numFmtId="38" fontId="46" fillId="0" borderId="32" xfId="0" applyNumberFormat="1" applyFont="1" applyBorder="1" applyAlignment="1">
      <alignment horizontal="left" vertical="center" indent="1"/>
    </xf>
    <xf numFmtId="43" fontId="46" fillId="0" borderId="33" xfId="286" applyFont="1" applyBorder="1" applyAlignment="1">
      <alignment vertical="center"/>
    </xf>
    <xf numFmtId="38" fontId="46" fillId="0" borderId="30" xfId="0" applyNumberFormat="1" applyFont="1" applyBorder="1" applyAlignment="1">
      <alignment horizontal="left" vertical="center" wrapText="1" indent="1"/>
    </xf>
    <xf numFmtId="0" fontId="47" fillId="0" borderId="32" xfId="0" applyFont="1" applyBorder="1" applyAlignment="1">
      <alignment vertical="center"/>
    </xf>
    <xf numFmtId="43" fontId="47" fillId="24" borderId="33" xfId="286" applyFont="1" applyFill="1" applyBorder="1" applyAlignment="1">
      <alignment horizontal="right" vertical="center"/>
    </xf>
    <xf numFmtId="43" fontId="46" fillId="24" borderId="31" xfId="286" applyFont="1" applyFill="1" applyBorder="1" applyAlignment="1">
      <alignment vertical="center"/>
    </xf>
    <xf numFmtId="38" fontId="46" fillId="0" borderId="34" xfId="0" applyNumberFormat="1" applyFont="1" applyBorder="1" applyAlignment="1">
      <alignment horizontal="left" vertical="center" wrapText="1" indent="1"/>
    </xf>
    <xf numFmtId="43" fontId="46" fillId="24" borderId="35" xfId="286" applyFont="1" applyFill="1" applyBorder="1" applyAlignment="1">
      <alignment vertical="center"/>
    </xf>
    <xf numFmtId="43" fontId="46" fillId="24" borderId="36" xfId="286" applyFont="1" applyFill="1" applyBorder="1" applyAlignment="1">
      <alignment vertical="center"/>
    </xf>
    <xf numFmtId="38" fontId="46" fillId="0" borderId="37" xfId="0" applyNumberFormat="1" applyFont="1" applyBorder="1" applyAlignment="1">
      <alignment horizontal="left" vertical="center" wrapText="1" indent="1"/>
    </xf>
    <xf numFmtId="43" fontId="46" fillId="0" borderId="38" xfId="286" applyFont="1" applyBorder="1" applyAlignment="1">
      <alignment vertical="center"/>
    </xf>
    <xf numFmtId="43" fontId="49" fillId="0" borderId="7" xfId="286" applyFont="1" applyBorder="1" applyAlignment="1">
      <alignment horizontal="right" vertical="center"/>
    </xf>
    <xf numFmtId="43" fontId="46" fillId="0" borderId="7" xfId="286" applyFont="1" applyBorder="1" applyAlignment="1">
      <alignment horizontal="right" vertical="center"/>
    </xf>
    <xf numFmtId="43" fontId="46" fillId="0" borderId="31" xfId="286" applyFont="1" applyBorder="1" applyAlignment="1">
      <alignment horizontal="right" vertical="center"/>
    </xf>
    <xf numFmtId="43" fontId="49" fillId="0" borderId="31" xfId="286" applyFont="1" applyBorder="1" applyAlignment="1">
      <alignment horizontal="right" vertical="center"/>
    </xf>
    <xf numFmtId="185" fontId="35" fillId="24" borderId="0" xfId="275" applyNumberFormat="1" applyFont="1" applyFill="1"/>
    <xf numFmtId="185" fontId="42" fillId="24" borderId="39" xfId="275" applyNumberFormat="1" applyFont="1" applyFill="1" applyBorder="1"/>
    <xf numFmtId="0" fontId="10" fillId="0" borderId="0" xfId="269" applyFont="1" applyAlignment="1">
      <alignment horizontal="center"/>
    </xf>
    <xf numFmtId="0" fontId="4" fillId="0" borderId="0" xfId="269" applyFont="1"/>
    <xf numFmtId="0" fontId="55" fillId="0" borderId="0" xfId="269" applyFont="1" applyAlignment="1">
      <alignment horizontal="center"/>
    </xf>
    <xf numFmtId="0" fontId="57" fillId="0" borderId="0" xfId="269" applyFont="1" applyAlignment="1">
      <alignment horizontal="center"/>
    </xf>
    <xf numFmtId="0" fontId="57" fillId="0" borderId="0" xfId="269" applyFont="1"/>
    <xf numFmtId="0" fontId="57" fillId="0" borderId="0" xfId="269" applyFont="1" applyAlignment="1">
      <alignment horizontal="left"/>
    </xf>
    <xf numFmtId="0" fontId="32" fillId="0" borderId="18" xfId="280" applyFont="1" applyBorder="1" applyAlignment="1">
      <alignment vertical="center"/>
    </xf>
    <xf numFmtId="0" fontId="53" fillId="0" borderId="17" xfId="0" applyFont="1" applyBorder="1"/>
    <xf numFmtId="0" fontId="5" fillId="0" borderId="0" xfId="0" applyFont="1" applyAlignment="1">
      <alignment horizontal="center"/>
    </xf>
    <xf numFmtId="0" fontId="12" fillId="32" borderId="7" xfId="0" applyFont="1" applyFill="1" applyBorder="1" applyAlignment="1">
      <alignment vertical="center"/>
    </xf>
    <xf numFmtId="0" fontId="3" fillId="0" borderId="7" xfId="0" applyFont="1" applyBorder="1" applyAlignment="1">
      <alignment vertical="center"/>
    </xf>
    <xf numFmtId="0" fontId="3" fillId="0" borderId="7" xfId="0" applyFont="1" applyFill="1" applyBorder="1" applyAlignment="1">
      <alignment vertical="center"/>
    </xf>
    <xf numFmtId="0" fontId="26" fillId="0" borderId="7" xfId="0" applyFont="1" applyBorder="1" applyAlignment="1">
      <alignment horizontal="left" vertical="center" wrapText="1"/>
    </xf>
    <xf numFmtId="0" fontId="26" fillId="0" borderId="7" xfId="0" applyFont="1" applyBorder="1" applyAlignment="1">
      <alignment horizontal="left" vertical="center"/>
    </xf>
    <xf numFmtId="0" fontId="25" fillId="0" borderId="7" xfId="0" applyFont="1" applyBorder="1" applyAlignment="1">
      <alignment horizontal="left" vertical="center"/>
    </xf>
    <xf numFmtId="0" fontId="26" fillId="24" borderId="7" xfId="0" applyFont="1" applyFill="1" applyBorder="1" applyAlignment="1">
      <alignment vertical="center" wrapText="1"/>
    </xf>
    <xf numFmtId="0" fontId="25" fillId="24" borderId="7" xfId="0" applyFont="1" applyFill="1" applyBorder="1" applyAlignment="1">
      <alignment vertical="center"/>
    </xf>
    <xf numFmtId="0" fontId="3" fillId="0" borderId="7" xfId="0" applyFont="1" applyBorder="1" applyAlignment="1">
      <alignment horizontal="left"/>
    </xf>
    <xf numFmtId="0" fontId="25" fillId="0" borderId="7" xfId="0" applyFont="1" applyBorder="1" applyAlignment="1">
      <alignment horizontal="left" vertical="center" wrapText="1"/>
    </xf>
    <xf numFmtId="0" fontId="26" fillId="24" borderId="7" xfId="0" applyFont="1" applyFill="1" applyBorder="1" applyAlignment="1">
      <alignment vertical="center"/>
    </xf>
    <xf numFmtId="0" fontId="3" fillId="0" borderId="7" xfId="0" applyFont="1" applyBorder="1" applyAlignment="1">
      <alignment horizontal="left" vertical="center" wrapText="1" indent="1"/>
    </xf>
    <xf numFmtId="0" fontId="19" fillId="0" borderId="7" xfId="268" applyFont="1" applyBorder="1" applyAlignment="1">
      <alignment horizontal="left" vertical="center" wrapText="1"/>
    </xf>
    <xf numFmtId="186" fontId="4" fillId="0" borderId="7" xfId="282" applyNumberFormat="1" applyFont="1" applyBorder="1" applyAlignment="1">
      <alignment vertical="center"/>
    </xf>
    <xf numFmtId="0" fontId="3" fillId="0" borderId="7" xfId="282" applyFont="1" applyBorder="1" applyAlignment="1">
      <alignment vertical="center"/>
    </xf>
    <xf numFmtId="0" fontId="7" fillId="0" borderId="7" xfId="0" applyFont="1" applyBorder="1" applyAlignment="1">
      <alignment vertical="center"/>
    </xf>
    <xf numFmtId="0" fontId="19" fillId="33" borderId="7" xfId="0" applyFont="1" applyFill="1" applyBorder="1" applyAlignment="1">
      <alignment vertical="center"/>
    </xf>
    <xf numFmtId="0" fontId="26" fillId="33" borderId="7" xfId="0" applyFont="1" applyFill="1" applyBorder="1" applyAlignment="1">
      <alignment horizontal="left" vertical="center" wrapText="1"/>
    </xf>
    <xf numFmtId="0" fontId="26" fillId="33" borderId="7" xfId="0" applyFont="1" applyFill="1" applyBorder="1" applyAlignment="1">
      <alignment horizontal="left" vertical="center"/>
    </xf>
    <xf numFmtId="0" fontId="26" fillId="33" borderId="7" xfId="0" applyFont="1" applyFill="1" applyBorder="1" applyAlignment="1">
      <alignment vertical="center" wrapText="1"/>
    </xf>
    <xf numFmtId="0" fontId="26" fillId="33" borderId="7" xfId="0" applyFont="1" applyFill="1" applyBorder="1" applyAlignment="1">
      <alignment horizontal="justify" vertical="center" wrapText="1"/>
    </xf>
    <xf numFmtId="0" fontId="4" fillId="0" borderId="0" xfId="0" applyFont="1" applyAlignment="1">
      <alignment horizontal="center"/>
    </xf>
    <xf numFmtId="0" fontId="26" fillId="24" borderId="7" xfId="0" applyFont="1" applyFill="1" applyBorder="1" applyAlignment="1">
      <alignment horizontal="left" vertical="center"/>
    </xf>
    <xf numFmtId="0" fontId="0" fillId="0" borderId="0" xfId="0" applyFill="1"/>
    <xf numFmtId="0" fontId="4" fillId="33" borderId="0" xfId="0" applyFont="1" applyFill="1"/>
    <xf numFmtId="0" fontId="4" fillId="0" borderId="0" xfId="0" applyFont="1" applyFill="1"/>
    <xf numFmtId="0" fontId="4" fillId="0" borderId="0" xfId="0" applyFont="1" applyFill="1" applyAlignment="1">
      <alignment horizontal="center"/>
    </xf>
    <xf numFmtId="185" fontId="36" fillId="0" borderId="0" xfId="275" applyNumberFormat="1" applyFont="1" applyFill="1" applyAlignment="1">
      <alignment horizontal="left"/>
    </xf>
    <xf numFmtId="0" fontId="7" fillId="0" borderId="0" xfId="0" applyFont="1" applyFill="1" applyAlignment="1">
      <alignment horizontal="center"/>
    </xf>
    <xf numFmtId="0" fontId="4" fillId="32" borderId="0" xfId="0" applyFont="1" applyFill="1"/>
    <xf numFmtId="0" fontId="26" fillId="33" borderId="17" xfId="0" applyFont="1" applyFill="1" applyBorder="1" applyAlignment="1">
      <alignment horizontal="left" vertical="center" wrapText="1"/>
    </xf>
    <xf numFmtId="0" fontId="25" fillId="33" borderId="7" xfId="0" applyFont="1" applyFill="1" applyBorder="1" applyAlignment="1">
      <alignment horizontal="left" vertical="center"/>
    </xf>
    <xf numFmtId="0" fontId="25" fillId="33" borderId="7" xfId="0" applyFont="1" applyFill="1" applyBorder="1" applyAlignment="1">
      <alignment vertical="center" wrapText="1"/>
    </xf>
    <xf numFmtId="0" fontId="25" fillId="33" borderId="7" xfId="0" applyFont="1" applyFill="1" applyBorder="1" applyAlignment="1">
      <alignment vertical="center"/>
    </xf>
    <xf numFmtId="0" fontId="26" fillId="34" borderId="7" xfId="0" applyFont="1" applyFill="1" applyBorder="1" applyAlignment="1">
      <alignment horizontal="justify" vertical="center" wrapText="1"/>
    </xf>
    <xf numFmtId="0" fontId="4" fillId="34" borderId="0" xfId="0" applyFont="1" applyFill="1"/>
    <xf numFmtId="187" fontId="4" fillId="0" borderId="0" xfId="0" applyNumberFormat="1" applyFont="1" applyFill="1" applyAlignment="1">
      <alignment horizontal="center"/>
    </xf>
    <xf numFmtId="0" fontId="25" fillId="33" borderId="7" xfId="0" applyFont="1" applyFill="1" applyBorder="1" applyAlignment="1">
      <alignment horizontal="justify" vertical="center" wrapText="1"/>
    </xf>
    <xf numFmtId="0" fontId="22" fillId="33" borderId="7" xfId="0" applyFont="1" applyFill="1" applyBorder="1" applyAlignment="1">
      <alignment horizontal="left" vertical="center" wrapText="1" indent="1"/>
    </xf>
    <xf numFmtId="0" fontId="4" fillId="32" borderId="7" xfId="0" applyFont="1" applyFill="1" applyBorder="1" applyAlignment="1">
      <alignment horizontal="left" wrapText="1"/>
    </xf>
    <xf numFmtId="0" fontId="26" fillId="32" borderId="7" xfId="0" applyFont="1" applyFill="1" applyBorder="1" applyAlignment="1">
      <alignment horizontal="left" vertical="center" wrapText="1"/>
    </xf>
    <xf numFmtId="0" fontId="26" fillId="32" borderId="7" xfId="0" applyFont="1" applyFill="1" applyBorder="1" applyAlignment="1">
      <alignment horizontal="left" vertical="center"/>
    </xf>
    <xf numFmtId="0" fontId="25" fillId="32" borderId="7" xfId="0" applyFont="1" applyFill="1" applyBorder="1" applyAlignment="1">
      <alignment horizontal="left" vertical="center" wrapText="1"/>
    </xf>
    <xf numFmtId="0" fontId="26" fillId="33" borderId="7" xfId="0" applyFont="1" applyFill="1" applyBorder="1" applyAlignment="1">
      <alignment vertical="center"/>
    </xf>
    <xf numFmtId="0" fontId="4" fillId="35" borderId="7" xfId="0" applyFont="1" applyFill="1" applyBorder="1" applyAlignment="1">
      <alignment horizontal="left" wrapText="1"/>
    </xf>
    <xf numFmtId="0" fontId="4" fillId="35" borderId="0" xfId="0" applyFont="1" applyFill="1"/>
    <xf numFmtId="0" fontId="26" fillId="35" borderId="7" xfId="0" applyFont="1" applyFill="1" applyBorder="1" applyAlignment="1">
      <alignment horizontal="left" vertical="center" wrapText="1"/>
    </xf>
    <xf numFmtId="0" fontId="25" fillId="35" borderId="7" xfId="0" applyFont="1" applyFill="1" applyBorder="1" applyAlignment="1">
      <alignment horizontal="left" vertical="center" wrapText="1"/>
    </xf>
    <xf numFmtId="0" fontId="26" fillId="0" borderId="7" xfId="0" applyFont="1" applyFill="1" applyBorder="1" applyAlignment="1">
      <alignment horizontal="left" vertical="center"/>
    </xf>
    <xf numFmtId="0" fontId="25" fillId="0" borderId="7" xfId="0" applyFont="1" applyFill="1" applyBorder="1" applyAlignment="1">
      <alignment horizontal="left" vertical="center" wrapText="1"/>
    </xf>
    <xf numFmtId="0" fontId="26" fillId="0" borderId="7" xfId="0" applyFont="1" applyFill="1" applyBorder="1" applyAlignment="1">
      <alignment horizontal="left" vertical="center" wrapText="1"/>
    </xf>
    <xf numFmtId="43" fontId="4" fillId="32" borderId="0" xfId="0" applyNumberFormat="1" applyFont="1" applyFill="1"/>
    <xf numFmtId="0" fontId="73" fillId="0" borderId="0" xfId="0" applyFont="1" applyFill="1"/>
    <xf numFmtId="0" fontId="59" fillId="0" borderId="0" xfId="265" applyFont="1" applyFill="1"/>
    <xf numFmtId="39" fontId="67" fillId="0" borderId="0" xfId="265" applyNumberFormat="1" applyFont="1" applyFill="1" applyBorder="1" applyAlignment="1" applyProtection="1">
      <alignment horizontal="centerContinuous"/>
    </xf>
    <xf numFmtId="0" fontId="68" fillId="0" borderId="0" xfId="265" applyNumberFormat="1" applyFont="1" applyFill="1" applyBorder="1" applyAlignment="1" applyProtection="1">
      <alignment horizontal="centerContinuous"/>
    </xf>
    <xf numFmtId="0" fontId="69" fillId="0" borderId="0" xfId="278" applyFont="1" applyFill="1" applyBorder="1" applyAlignment="1">
      <alignment horizontal="centerContinuous"/>
    </xf>
    <xf numFmtId="39" fontId="59" fillId="0" borderId="0" xfId="265" applyNumberFormat="1" applyFont="1" applyFill="1" applyProtection="1"/>
    <xf numFmtId="0" fontId="59" fillId="0" borderId="0" xfId="265" applyNumberFormat="1" applyFont="1" applyFill="1" applyProtection="1"/>
    <xf numFmtId="0" fontId="59" fillId="0" borderId="0" xfId="265" applyFont="1" applyFill="1" applyAlignment="1">
      <alignment vertical="center"/>
    </xf>
    <xf numFmtId="0" fontId="59" fillId="0" borderId="0" xfId="265" applyFont="1" applyFill="1" applyAlignment="1">
      <alignment horizontal="center" vertical="center"/>
    </xf>
    <xf numFmtId="0" fontId="69" fillId="0" borderId="0" xfId="265" applyFont="1" applyFill="1" applyAlignment="1">
      <alignment vertical="top"/>
    </xf>
    <xf numFmtId="0" fontId="59" fillId="0" borderId="0" xfId="265" applyFont="1" applyFill="1" applyAlignment="1">
      <alignment vertical="top"/>
    </xf>
    <xf numFmtId="0" fontId="59" fillId="0" borderId="0" xfId="265" applyNumberFormat="1" applyFont="1" applyFill="1"/>
    <xf numFmtId="0" fontId="7" fillId="0" borderId="7" xfId="0" applyFont="1" applyFill="1" applyBorder="1" applyAlignment="1">
      <alignment vertical="center"/>
    </xf>
    <xf numFmtId="0" fontId="60" fillId="0" borderId="17" xfId="0" applyFont="1" applyFill="1" applyBorder="1" applyAlignment="1">
      <alignment vertical="center"/>
    </xf>
    <xf numFmtId="0" fontId="22" fillId="0" borderId="7" xfId="0" applyFont="1" applyBorder="1" applyAlignment="1">
      <alignment horizontal="left" vertical="center" wrapText="1" indent="1"/>
    </xf>
    <xf numFmtId="0" fontId="4" fillId="0" borderId="7" xfId="0" applyFont="1" applyBorder="1" applyAlignment="1">
      <alignment horizontal="left" vertical="center" wrapText="1" indent="1"/>
    </xf>
    <xf numFmtId="3" fontId="60" fillId="33" borderId="40" xfId="266" applyNumberFormat="1" applyFont="1" applyFill="1" applyBorder="1" applyProtection="1"/>
    <xf numFmtId="0" fontId="61" fillId="0" borderId="17" xfId="0" applyFont="1" applyFill="1" applyBorder="1" applyAlignment="1">
      <alignment vertical="center"/>
    </xf>
    <xf numFmtId="0" fontId="30" fillId="0" borderId="0" xfId="0" applyFont="1"/>
    <xf numFmtId="43" fontId="74" fillId="32" borderId="0" xfId="0" applyNumberFormat="1" applyFont="1" applyFill="1"/>
    <xf numFmtId="185" fontId="41" fillId="0" borderId="0" xfId="275" applyNumberFormat="1" applyFont="1"/>
    <xf numFmtId="0" fontId="32" fillId="0" borderId="0" xfId="0" applyFont="1" applyFill="1"/>
    <xf numFmtId="0" fontId="32" fillId="0" borderId="0" xfId="0" applyFont="1"/>
    <xf numFmtId="0" fontId="76" fillId="0" borderId="0" xfId="0" applyFont="1" applyAlignment="1">
      <alignment horizontal="center"/>
    </xf>
    <xf numFmtId="185" fontId="79" fillId="24" borderId="0" xfId="275" applyNumberFormat="1" applyFont="1" applyFill="1"/>
    <xf numFmtId="185" fontId="80" fillId="24" borderId="39" xfId="275" applyNumberFormat="1" applyFont="1" applyFill="1" applyBorder="1"/>
    <xf numFmtId="185" fontId="69" fillId="36" borderId="0" xfId="275" applyNumberFormat="1" applyFont="1" applyFill="1" applyAlignment="1">
      <alignment horizontal="center"/>
    </xf>
    <xf numFmtId="0" fontId="32" fillId="0" borderId="0" xfId="0" applyFont="1" applyAlignment="1">
      <alignment horizontal="center"/>
    </xf>
    <xf numFmtId="0" fontId="67" fillId="0" borderId="0" xfId="0" applyFont="1" applyFill="1"/>
    <xf numFmtId="0" fontId="69" fillId="32" borderId="7" xfId="0" applyFont="1" applyFill="1" applyBorder="1" applyAlignment="1">
      <alignment vertical="center"/>
    </xf>
    <xf numFmtId="180" fontId="32" fillId="32" borderId="17" xfId="0" applyNumberFormat="1" applyFont="1" applyFill="1" applyBorder="1"/>
    <xf numFmtId="185" fontId="70" fillId="32" borderId="0" xfId="0" applyNumberFormat="1" applyFont="1" applyFill="1"/>
    <xf numFmtId="3" fontId="32" fillId="37" borderId="0" xfId="0" applyNumberFormat="1" applyFont="1" applyFill="1"/>
    <xf numFmtId="0" fontId="32" fillId="32" borderId="0" xfId="0" applyFont="1" applyFill="1"/>
    <xf numFmtId="0" fontId="61" fillId="33" borderId="7" xfId="0" applyFont="1" applyFill="1" applyBorder="1" applyAlignment="1">
      <alignment vertical="center"/>
    </xf>
    <xf numFmtId="180" fontId="32" fillId="33" borderId="17" xfId="0" applyNumberFormat="1" applyFont="1" applyFill="1" applyBorder="1"/>
    <xf numFmtId="0" fontId="32" fillId="33" borderId="0" xfId="0" applyFont="1" applyFill="1"/>
    <xf numFmtId="0" fontId="60" fillId="0" borderId="7" xfId="0" applyFont="1" applyBorder="1" applyAlignment="1">
      <alignment vertical="center"/>
    </xf>
    <xf numFmtId="180" fontId="32" fillId="0" borderId="17" xfId="0" applyNumberFormat="1" applyFont="1" applyFill="1" applyBorder="1"/>
    <xf numFmtId="180" fontId="32" fillId="0" borderId="17" xfId="0" applyNumberFormat="1" applyFont="1" applyBorder="1"/>
    <xf numFmtId="0" fontId="60" fillId="0" borderId="7" xfId="0" applyFont="1" applyFill="1" applyBorder="1" applyAlignment="1">
      <alignment vertical="center"/>
    </xf>
    <xf numFmtId="0" fontId="60" fillId="24" borderId="7" xfId="0" applyFont="1" applyFill="1" applyBorder="1" applyAlignment="1">
      <alignment vertical="center"/>
    </xf>
    <xf numFmtId="0" fontId="32" fillId="24" borderId="0" xfId="0" applyFont="1" applyFill="1"/>
    <xf numFmtId="3" fontId="70" fillId="32" borderId="0" xfId="0" applyNumberFormat="1" applyFont="1" applyFill="1"/>
    <xf numFmtId="0" fontId="75" fillId="33" borderId="7" xfId="0" applyFont="1" applyFill="1" applyBorder="1" applyAlignment="1">
      <alignment horizontal="left" vertical="center" wrapText="1"/>
    </xf>
    <xf numFmtId="0" fontId="75" fillId="0" borderId="7" xfId="0" applyFont="1" applyBorder="1" applyAlignment="1">
      <alignment horizontal="left" vertical="center"/>
    </xf>
    <xf numFmtId="0" fontId="75" fillId="33" borderId="7" xfId="0" applyFont="1" applyFill="1" applyBorder="1" applyAlignment="1">
      <alignment horizontal="left" vertical="center"/>
    </xf>
    <xf numFmtId="0" fontId="75" fillId="33" borderId="17" xfId="0" applyFont="1" applyFill="1" applyBorder="1" applyAlignment="1">
      <alignment horizontal="left" vertical="center" wrapText="1"/>
    </xf>
    <xf numFmtId="0" fontId="41" fillId="33" borderId="7" xfId="0" applyFont="1" applyFill="1" applyBorder="1" applyAlignment="1">
      <alignment horizontal="left" vertical="center"/>
    </xf>
    <xf numFmtId="0" fontId="75" fillId="33" borderId="7" xfId="0" applyFont="1" applyFill="1" applyBorder="1" applyAlignment="1">
      <alignment vertical="center" wrapText="1"/>
    </xf>
    <xf numFmtId="0" fontId="41" fillId="33" borderId="7" xfId="0" applyFont="1" applyFill="1" applyBorder="1" applyAlignment="1">
      <alignment vertical="center" wrapText="1"/>
    </xf>
    <xf numFmtId="0" fontId="41" fillId="33" borderId="7" xfId="0" applyFont="1" applyFill="1" applyBorder="1" applyAlignment="1">
      <alignment vertical="center"/>
    </xf>
    <xf numFmtId="0" fontId="32" fillId="37" borderId="7" xfId="0" applyFont="1" applyFill="1" applyBorder="1" applyAlignment="1">
      <alignment horizontal="left" wrapText="1"/>
    </xf>
    <xf numFmtId="0" fontId="32" fillId="37" borderId="0" xfId="0" applyFont="1" applyFill="1"/>
    <xf numFmtId="0" fontId="75" fillId="37" borderId="7" xfId="0" applyFont="1" applyFill="1" applyBorder="1" applyAlignment="1">
      <alignment horizontal="left" vertical="center" wrapText="1"/>
    </xf>
    <xf numFmtId="0" fontId="41" fillId="37" borderId="7" xfId="0" applyFont="1" applyFill="1" applyBorder="1" applyAlignment="1">
      <alignment horizontal="left" vertical="center" wrapText="1"/>
    </xf>
    <xf numFmtId="0" fontId="75" fillId="34" borderId="7" xfId="0" applyFont="1" applyFill="1" applyBorder="1" applyAlignment="1">
      <alignment horizontal="justify" vertical="center" wrapText="1"/>
    </xf>
    <xf numFmtId="0" fontId="32" fillId="34" borderId="0" xfId="0" applyFont="1" applyFill="1"/>
    <xf numFmtId="0" fontId="75" fillId="24" borderId="7" xfId="0" applyFont="1" applyFill="1" applyBorder="1" applyAlignment="1">
      <alignment horizontal="left" vertical="center"/>
    </xf>
    <xf numFmtId="0" fontId="41" fillId="0" borderId="7" xfId="0" applyFont="1" applyBorder="1" applyAlignment="1">
      <alignment horizontal="left" vertical="center" wrapText="1"/>
    </xf>
    <xf numFmtId="0" fontId="75" fillId="32" borderId="7" xfId="0" applyFont="1" applyFill="1" applyBorder="1" applyAlignment="1">
      <alignment horizontal="left" vertical="center" wrapText="1"/>
    </xf>
    <xf numFmtId="0" fontId="75" fillId="33" borderId="7" xfId="0" applyFont="1" applyFill="1" applyBorder="1" applyAlignment="1">
      <alignment vertical="center"/>
    </xf>
    <xf numFmtId="0" fontId="41" fillId="38" borderId="7" xfId="0" applyFont="1" applyFill="1" applyBorder="1" applyAlignment="1">
      <alignment vertical="center"/>
    </xf>
    <xf numFmtId="0" fontId="75" fillId="33" borderId="7" xfId="0" applyFont="1" applyFill="1" applyBorder="1" applyAlignment="1">
      <alignment horizontal="justify" vertical="center" wrapText="1"/>
    </xf>
    <xf numFmtId="0" fontId="60" fillId="0" borderId="7" xfId="0" applyFont="1" applyBorder="1" applyAlignment="1">
      <alignment horizontal="left" vertical="center" wrapText="1" indent="1"/>
    </xf>
    <xf numFmtId="0" fontId="32" fillId="0" borderId="7" xfId="0" applyFont="1" applyBorder="1" applyAlignment="1">
      <alignment horizontal="left" vertical="center" wrapText="1" indent="1"/>
    </xf>
    <xf numFmtId="0" fontId="82" fillId="33" borderId="7" xfId="0" applyFont="1" applyFill="1" applyBorder="1" applyAlignment="1">
      <alignment horizontal="left" vertical="center" wrapText="1" indent="1"/>
    </xf>
    <xf numFmtId="0" fontId="61" fillId="0" borderId="7" xfId="268" applyFont="1" applyBorder="1" applyAlignment="1">
      <alignment horizontal="left" vertical="center" wrapText="1"/>
    </xf>
    <xf numFmtId="186" fontId="32" fillId="0" borderId="7" xfId="282" applyNumberFormat="1" applyFont="1" applyBorder="1" applyAlignment="1">
      <alignment vertical="center"/>
    </xf>
    <xf numFmtId="0" fontId="60" fillId="0" borderId="7" xfId="282" applyFont="1" applyBorder="1" applyAlignment="1">
      <alignment vertical="center"/>
    </xf>
    <xf numFmtId="0" fontId="70" fillId="0" borderId="7" xfId="0" applyFont="1" applyFill="1" applyBorder="1" applyAlignment="1">
      <alignment vertical="center"/>
    </xf>
    <xf numFmtId="180" fontId="32" fillId="36" borderId="17" xfId="0" applyNumberFormat="1" applyFont="1" applyFill="1" applyBorder="1"/>
    <xf numFmtId="180" fontId="60" fillId="0" borderId="0" xfId="275" applyNumberFormat="1" applyFont="1" applyFill="1"/>
    <xf numFmtId="185" fontId="41" fillId="32" borderId="0" xfId="275" applyNumberFormat="1" applyFont="1" applyFill="1"/>
    <xf numFmtId="185" fontId="83" fillId="39" borderId="0" xfId="275" applyNumberFormat="1" applyFont="1" applyFill="1"/>
    <xf numFmtId="180" fontId="60" fillId="39" borderId="0" xfId="275" applyNumberFormat="1" applyFont="1" applyFill="1"/>
    <xf numFmtId="0" fontId="61" fillId="0" borderId="17" xfId="0" applyFont="1" applyBorder="1"/>
    <xf numFmtId="0" fontId="70" fillId="0" borderId="17" xfId="0" applyFont="1" applyBorder="1" applyAlignment="1">
      <alignment vertical="center"/>
    </xf>
    <xf numFmtId="0" fontId="70" fillId="0" borderId="22" xfId="0" applyFont="1" applyBorder="1" applyAlignment="1">
      <alignment vertical="center"/>
    </xf>
    <xf numFmtId="0" fontId="61" fillId="0" borderId="0" xfId="0" applyFont="1" applyBorder="1"/>
    <xf numFmtId="0" fontId="60" fillId="0" borderId="0" xfId="0" applyFont="1"/>
    <xf numFmtId="0" fontId="84" fillId="0" borderId="17" xfId="0" applyFont="1" applyBorder="1"/>
    <xf numFmtId="185" fontId="59" fillId="36" borderId="0" xfId="275" applyNumberFormat="1" applyFont="1" applyFill="1" applyAlignment="1">
      <alignment horizontal="center"/>
    </xf>
    <xf numFmtId="43" fontId="32" fillId="0" borderId="0" xfId="0" applyNumberFormat="1" applyFont="1" applyFill="1"/>
    <xf numFmtId="0" fontId="69" fillId="0" borderId="7" xfId="0" applyFont="1" applyFill="1" applyBorder="1" applyAlignment="1">
      <alignment vertical="center"/>
    </xf>
    <xf numFmtId="43" fontId="32" fillId="32" borderId="0" xfId="0" applyNumberFormat="1" applyFont="1" applyFill="1"/>
    <xf numFmtId="0" fontId="75" fillId="0" borderId="7" xfId="0" applyFont="1" applyFill="1" applyBorder="1" applyAlignment="1">
      <alignment horizontal="left" vertical="center"/>
    </xf>
    <xf numFmtId="0" fontId="75" fillId="0" borderId="7" xfId="0" applyFont="1" applyBorder="1" applyAlignment="1">
      <alignment horizontal="left" vertical="center" wrapText="1"/>
    </xf>
    <xf numFmtId="0" fontId="41" fillId="33" borderId="7" xfId="0" applyFont="1" applyFill="1" applyBorder="1" applyAlignment="1">
      <alignment horizontal="justify" vertical="center" wrapText="1"/>
    </xf>
    <xf numFmtId="43" fontId="32" fillId="36" borderId="0" xfId="0" applyNumberFormat="1" applyFont="1" applyFill="1"/>
    <xf numFmtId="0" fontId="32" fillId="36" borderId="0" xfId="0" applyFont="1" applyFill="1"/>
    <xf numFmtId="180" fontId="60" fillId="32" borderId="0" xfId="275" applyNumberFormat="1" applyFont="1" applyFill="1"/>
    <xf numFmtId="0" fontId="32" fillId="0" borderId="41" xfId="274" applyFont="1" applyFill="1" applyBorder="1" applyAlignment="1">
      <alignment vertical="center" wrapText="1"/>
    </xf>
    <xf numFmtId="0" fontId="32" fillId="0" borderId="42" xfId="274" applyFont="1" applyFill="1" applyBorder="1" applyAlignment="1">
      <alignment horizontal="center" vertical="center"/>
    </xf>
    <xf numFmtId="0" fontId="32" fillId="0" borderId="0" xfId="280" applyFont="1" applyFill="1" applyAlignment="1">
      <alignment vertical="center"/>
    </xf>
    <xf numFmtId="0" fontId="70" fillId="0" borderId="18" xfId="280" applyFont="1" applyFill="1" applyBorder="1" applyAlignment="1">
      <alignment horizontal="center" vertical="center"/>
    </xf>
    <xf numFmtId="0" fontId="70" fillId="0" borderId="0" xfId="280" applyFont="1" applyFill="1" applyBorder="1" applyAlignment="1">
      <alignment vertical="center"/>
    </xf>
    <xf numFmtId="0" fontId="32" fillId="0" borderId="18" xfId="280" applyFont="1" applyFill="1" applyBorder="1" applyAlignment="1">
      <alignment vertical="center"/>
    </xf>
    <xf numFmtId="0" fontId="32" fillId="0" borderId="0" xfId="280" applyFont="1" applyFill="1" applyBorder="1" applyAlignment="1">
      <alignment vertical="center"/>
    </xf>
    <xf numFmtId="0" fontId="32" fillId="0" borderId="18" xfId="280" applyFont="1" applyFill="1" applyBorder="1" applyAlignment="1">
      <alignment horizontal="left" vertical="center" indent="1"/>
    </xf>
    <xf numFmtId="0" fontId="32" fillId="0" borderId="18" xfId="280" applyFont="1" applyFill="1" applyBorder="1" applyAlignment="1">
      <alignment horizontal="center" vertical="center"/>
    </xf>
    <xf numFmtId="0" fontId="80" fillId="0" borderId="43" xfId="281" applyFont="1" applyFill="1" applyBorder="1" applyAlignment="1">
      <alignment vertical="center"/>
    </xf>
    <xf numFmtId="0" fontId="0" fillId="0" borderId="7" xfId="0" applyBorder="1"/>
    <xf numFmtId="0" fontId="71" fillId="0" borderId="7" xfId="0" applyFont="1" applyBorder="1"/>
    <xf numFmtId="0" fontId="0" fillId="0" borderId="20" xfId="0" applyBorder="1"/>
    <xf numFmtId="0" fontId="0" fillId="0" borderId="24" xfId="0" applyBorder="1"/>
    <xf numFmtId="0" fontId="40" fillId="0" borderId="24" xfId="0" applyFont="1" applyFill="1" applyBorder="1"/>
    <xf numFmtId="0" fontId="71" fillId="0" borderId="20" xfId="0" applyFont="1" applyBorder="1"/>
    <xf numFmtId="0" fontId="71" fillId="0" borderId="24" xfId="0" applyFont="1" applyBorder="1"/>
    <xf numFmtId="0" fontId="0" fillId="0" borderId="24" xfId="0" applyFill="1" applyBorder="1"/>
    <xf numFmtId="180" fontId="30" fillId="33" borderId="17" xfId="0" applyNumberFormat="1" applyFont="1" applyFill="1" applyBorder="1"/>
    <xf numFmtId="180" fontId="30" fillId="0" borderId="17" xfId="0" applyNumberFormat="1" applyFont="1" applyFill="1" applyBorder="1"/>
    <xf numFmtId="180" fontId="30" fillId="36" borderId="17" xfId="0" applyNumberFormat="1" applyFont="1" applyFill="1" applyBorder="1"/>
    <xf numFmtId="180" fontId="30" fillId="36" borderId="22" xfId="0" applyNumberFormat="1" applyFont="1" applyFill="1" applyBorder="1"/>
    <xf numFmtId="0" fontId="1" fillId="0" borderId="0" xfId="271" applyAlignment="1">
      <alignment horizontal="center" vertical="center"/>
    </xf>
    <xf numFmtId="0" fontId="1" fillId="0" borderId="0" xfId="271">
      <alignment vertical="center"/>
    </xf>
    <xf numFmtId="0" fontId="1" fillId="0" borderId="17" xfId="271" applyBorder="1">
      <alignment vertical="center"/>
    </xf>
    <xf numFmtId="0" fontId="3" fillId="0" borderId="17" xfId="271" applyFont="1" applyBorder="1">
      <alignment vertical="center"/>
    </xf>
    <xf numFmtId="185" fontId="59" fillId="0" borderId="0" xfId="275" applyNumberFormat="1" applyFont="1" applyFill="1"/>
    <xf numFmtId="0" fontId="59" fillId="0" borderId="0" xfId="276" applyFont="1"/>
    <xf numFmtId="0" fontId="59" fillId="0" borderId="0" xfId="276" applyFont="1" applyAlignment="1">
      <alignment horizontal="center"/>
    </xf>
    <xf numFmtId="0" fontId="93" fillId="0" borderId="0" xfId="0" applyFont="1" applyAlignment="1">
      <alignment horizontal="center"/>
    </xf>
    <xf numFmtId="0" fontId="59" fillId="0" borderId="0" xfId="276" applyFont="1" applyFill="1"/>
    <xf numFmtId="39" fontId="94" fillId="0" borderId="0" xfId="276" applyNumberFormat="1" applyFont="1" applyAlignment="1" applyProtection="1">
      <alignment horizontal="right"/>
    </xf>
    <xf numFmtId="0" fontId="59" fillId="0" borderId="24" xfId="276" applyFont="1" applyBorder="1" applyAlignment="1">
      <alignment horizontal="center" vertical="center"/>
    </xf>
    <xf numFmtId="0" fontId="59" fillId="0" borderId="19" xfId="276" applyFont="1" applyBorder="1" applyAlignment="1">
      <alignment horizontal="center"/>
    </xf>
    <xf numFmtId="0" fontId="59" fillId="0" borderId="24" xfId="276" applyFont="1" applyBorder="1" applyAlignment="1">
      <alignment horizontal="centerContinuous"/>
    </xf>
    <xf numFmtId="0" fontId="59" fillId="39" borderId="20" xfId="276" applyFont="1" applyFill="1" applyBorder="1" applyAlignment="1">
      <alignment horizontal="centerContinuous"/>
    </xf>
    <xf numFmtId="0" fontId="59" fillId="39" borderId="44" xfId="276" applyFont="1" applyFill="1" applyBorder="1" applyAlignment="1">
      <alignment horizontal="centerContinuous"/>
    </xf>
    <xf numFmtId="0" fontId="59" fillId="0" borderId="7" xfId="265" applyFont="1" applyFill="1" applyBorder="1" applyAlignment="1">
      <alignment vertical="center"/>
    </xf>
    <xf numFmtId="0" fontId="59" fillId="0" borderId="22" xfId="276" applyFont="1" applyBorder="1" applyAlignment="1">
      <alignment horizontal="center"/>
    </xf>
    <xf numFmtId="0" fontId="59" fillId="0" borderId="7" xfId="276" applyFont="1" applyBorder="1" applyAlignment="1">
      <alignment horizontal="center"/>
    </xf>
    <xf numFmtId="0" fontId="59" fillId="39" borderId="22" xfId="276" applyFont="1" applyFill="1" applyBorder="1" applyAlignment="1">
      <alignment horizontal="center"/>
    </xf>
    <xf numFmtId="0" fontId="59" fillId="39" borderId="7" xfId="276" applyFont="1" applyFill="1" applyBorder="1" applyAlignment="1">
      <alignment horizontal="center"/>
    </xf>
    <xf numFmtId="0" fontId="70" fillId="0" borderId="21" xfId="279" applyFont="1" applyFill="1" applyBorder="1"/>
    <xf numFmtId="0" fontId="32" fillId="24" borderId="7" xfId="276" applyFont="1" applyFill="1" applyBorder="1" applyAlignment="1">
      <alignment horizontal="center" vertical="center"/>
    </xf>
    <xf numFmtId="0" fontId="32" fillId="24" borderId="7" xfId="276" applyFont="1" applyFill="1" applyBorder="1" applyAlignment="1">
      <alignment horizontal="center"/>
    </xf>
    <xf numFmtId="183" fontId="59" fillId="24" borderId="7" xfId="284" applyNumberFormat="1" applyFont="1" applyFill="1" applyBorder="1" applyAlignment="1">
      <alignment vertical="center"/>
    </xf>
    <xf numFmtId="0" fontId="59" fillId="24" borderId="0" xfId="276" applyFont="1" applyFill="1" applyAlignment="1">
      <alignment horizontal="center"/>
    </xf>
    <xf numFmtId="0" fontId="32" fillId="0" borderId="21" xfId="279" applyFont="1" applyFill="1" applyBorder="1" applyAlignment="1">
      <alignment horizontal="left" indent="1"/>
    </xf>
    <xf numFmtId="0" fontId="32" fillId="0" borderId="45" xfId="276" applyFont="1" applyBorder="1" applyAlignment="1">
      <alignment horizontal="center"/>
    </xf>
    <xf numFmtId="176" fontId="59" fillId="33" borderId="0" xfId="286" applyNumberFormat="1" applyFont="1" applyFill="1" applyAlignment="1">
      <alignment horizontal="center"/>
    </xf>
    <xf numFmtId="0" fontId="32" fillId="0" borderId="22" xfId="279" applyFont="1" applyFill="1" applyBorder="1" applyAlignment="1">
      <alignment horizontal="left" indent="1"/>
    </xf>
    <xf numFmtId="0" fontId="32" fillId="0" borderId="22" xfId="276" applyFont="1" applyBorder="1" applyAlignment="1">
      <alignment horizontal="center"/>
    </xf>
    <xf numFmtId="0" fontId="32" fillId="0" borderId="17" xfId="284" applyFont="1" applyFill="1" applyBorder="1" applyAlignment="1">
      <alignment horizontal="left" indent="1"/>
    </xf>
    <xf numFmtId="0" fontId="32" fillId="0" borderId="17" xfId="276" applyFont="1" applyBorder="1" applyAlignment="1">
      <alignment horizontal="center"/>
    </xf>
    <xf numFmtId="183" fontId="59" fillId="0" borderId="22" xfId="284" applyNumberFormat="1" applyFont="1" applyFill="1" applyBorder="1" applyAlignment="1">
      <alignment vertical="center"/>
    </xf>
    <xf numFmtId="183" fontId="59" fillId="0" borderId="17" xfId="284" applyNumberFormat="1" applyFont="1" applyFill="1" applyBorder="1" applyAlignment="1">
      <alignment vertical="center"/>
    </xf>
    <xf numFmtId="0" fontId="32" fillId="0" borderId="46" xfId="276" applyFont="1" applyBorder="1" applyAlignment="1">
      <alignment horizontal="center"/>
    </xf>
    <xf numFmtId="0" fontId="32" fillId="0" borderId="21" xfId="276" applyFont="1" applyBorder="1" applyAlignment="1">
      <alignment horizontal="center"/>
    </xf>
    <xf numFmtId="0" fontId="60" fillId="0" borderId="22" xfId="279" applyFont="1" applyFill="1" applyBorder="1" applyAlignment="1">
      <alignment horizontal="left" indent="1"/>
    </xf>
    <xf numFmtId="0" fontId="32" fillId="0" borderId="17" xfId="279" applyFont="1" applyFill="1" applyBorder="1" applyAlignment="1">
      <alignment horizontal="left" indent="1"/>
    </xf>
    <xf numFmtId="176" fontId="59" fillId="33" borderId="0" xfId="286" applyNumberFormat="1" applyFont="1" applyFill="1" applyBorder="1"/>
    <xf numFmtId="176" fontId="59" fillId="33" borderId="0" xfId="286" applyNumberFormat="1" applyFont="1" applyFill="1"/>
    <xf numFmtId="0" fontId="70" fillId="0" borderId="7" xfId="284" applyFont="1" applyFill="1" applyBorder="1"/>
    <xf numFmtId="0" fontId="32" fillId="0" borderId="17" xfId="284" applyFont="1" applyFill="1" applyBorder="1"/>
    <xf numFmtId="0" fontId="59" fillId="0" borderId="17" xfId="276" applyFont="1" applyBorder="1" applyAlignment="1">
      <alignment horizontal="center"/>
    </xf>
    <xf numFmtId="0" fontId="59" fillId="0" borderId="45" xfId="276" applyFont="1" applyBorder="1" applyAlignment="1">
      <alignment horizontal="center"/>
    </xf>
    <xf numFmtId="192" fontId="59" fillId="33" borderId="45" xfId="284" applyNumberFormat="1" applyFont="1" applyFill="1" applyBorder="1" applyAlignment="1">
      <alignment vertical="center"/>
    </xf>
    <xf numFmtId="0" fontId="59" fillId="0" borderId="22" xfId="276" applyFont="1" applyFill="1" applyBorder="1"/>
    <xf numFmtId="183" fontId="59" fillId="33" borderId="22" xfId="284" applyNumberFormat="1" applyFont="1" applyFill="1" applyBorder="1" applyAlignment="1">
      <alignment vertical="center"/>
    </xf>
    <xf numFmtId="0" fontId="32" fillId="0" borderId="21" xfId="284" applyFont="1" applyFill="1" applyBorder="1"/>
    <xf numFmtId="0" fontId="59" fillId="0" borderId="46" xfId="276" applyFont="1" applyBorder="1" applyAlignment="1">
      <alignment horizontal="center"/>
    </xf>
    <xf numFmtId="183" fontId="59" fillId="33" borderId="45" xfId="284" applyNumberFormat="1" applyFont="1" applyFill="1" applyBorder="1" applyAlignment="1">
      <alignment vertical="center"/>
    </xf>
    <xf numFmtId="183" fontId="41" fillId="0" borderId="0" xfId="276" applyNumberFormat="1" applyFont="1"/>
    <xf numFmtId="0" fontId="59" fillId="33" borderId="0" xfId="276" applyFont="1" applyFill="1"/>
    <xf numFmtId="0" fontId="59" fillId="0" borderId="21" xfId="276" applyFont="1" applyBorder="1" applyAlignment="1">
      <alignment horizontal="center"/>
    </xf>
    <xf numFmtId="176" fontId="59" fillId="33" borderId="0" xfId="286" applyNumberFormat="1" applyFont="1" applyFill="1" applyBorder="1" applyAlignment="1">
      <alignment horizontal="center"/>
    </xf>
    <xf numFmtId="0" fontId="32" fillId="0" borderId="22" xfId="284" applyFont="1" applyFill="1" applyBorder="1"/>
    <xf numFmtId="0" fontId="95" fillId="0" borderId="17" xfId="265" applyFont="1" applyBorder="1" applyAlignment="1">
      <alignment horizontal="center" vertical="center"/>
    </xf>
    <xf numFmtId="0" fontId="60" fillId="0" borderId="17" xfId="284" applyFont="1" applyFill="1" applyBorder="1"/>
    <xf numFmtId="182" fontId="32" fillId="0" borderId="0" xfId="285" applyNumberFormat="1" applyFont="1"/>
    <xf numFmtId="0" fontId="32" fillId="0" borderId="0" xfId="285" applyFont="1"/>
    <xf numFmtId="180" fontId="30" fillId="24" borderId="17" xfId="0" applyNumberFormat="1" applyFont="1" applyFill="1" applyBorder="1"/>
    <xf numFmtId="0" fontId="39" fillId="0" borderId="7" xfId="0" applyFont="1" applyBorder="1" applyAlignment="1">
      <alignment vertical="center"/>
    </xf>
    <xf numFmtId="185" fontId="41" fillId="0" borderId="0" xfId="275" applyNumberFormat="1" applyFont="1" applyFill="1" applyAlignment="1">
      <alignment horizontal="left"/>
    </xf>
    <xf numFmtId="0" fontId="70" fillId="0" borderId="0" xfId="0" applyFont="1" applyFill="1" applyAlignment="1">
      <alignment horizontal="center"/>
    </xf>
    <xf numFmtId="0" fontId="32" fillId="0" borderId="0" xfId="0" applyFont="1" applyFill="1" applyAlignment="1">
      <alignment horizontal="center"/>
    </xf>
    <xf numFmtId="187" fontId="32" fillId="0" borderId="0" xfId="0" applyNumberFormat="1" applyFont="1" applyFill="1" applyAlignment="1">
      <alignment horizontal="center"/>
    </xf>
    <xf numFmtId="180" fontId="60" fillId="0" borderId="0" xfId="275" applyNumberFormat="1" applyFont="1"/>
    <xf numFmtId="180" fontId="60" fillId="0" borderId="0" xfId="264" applyNumberFormat="1" applyFont="1" applyFill="1" applyBorder="1" applyAlignment="1">
      <alignment vertical="center"/>
    </xf>
    <xf numFmtId="180" fontId="60" fillId="0" borderId="0" xfId="275" applyNumberFormat="1" applyFont="1" applyFill="1" applyBorder="1"/>
    <xf numFmtId="180" fontId="70" fillId="33" borderId="17" xfId="0" applyNumberFormat="1" applyFont="1" applyFill="1" applyBorder="1"/>
    <xf numFmtId="0" fontId="37" fillId="32" borderId="7" xfId="0" applyFont="1" applyFill="1" applyBorder="1" applyAlignment="1">
      <alignment vertical="center" wrapText="1"/>
    </xf>
    <xf numFmtId="3" fontId="32" fillId="32" borderId="0" xfId="0" applyNumberFormat="1" applyFont="1" applyFill="1"/>
    <xf numFmtId="0" fontId="38" fillId="33" borderId="7" xfId="0" applyFont="1" applyFill="1" applyBorder="1" applyAlignment="1">
      <alignment horizontal="left" vertical="center"/>
    </xf>
    <xf numFmtId="185" fontId="50" fillId="36" borderId="0" xfId="275" applyNumberFormat="1" applyFont="1" applyFill="1" applyAlignment="1">
      <alignment horizontal="left"/>
    </xf>
    <xf numFmtId="40" fontId="60" fillId="33" borderId="7" xfId="266" applyNumberFormat="1" applyFont="1" applyFill="1" applyBorder="1" applyAlignment="1" applyProtection="1">
      <alignment vertical="top"/>
    </xf>
    <xf numFmtId="38" fontId="60" fillId="33" borderId="7" xfId="266" applyNumberFormat="1" applyFont="1" applyFill="1" applyBorder="1"/>
    <xf numFmtId="0" fontId="1" fillId="0" borderId="17" xfId="271" applyFont="1" applyBorder="1" applyAlignment="1">
      <alignment horizontal="left" vertical="center"/>
    </xf>
    <xf numFmtId="180" fontId="83" fillId="33" borderId="17" xfId="286" applyNumberFormat="1" applyFont="1" applyFill="1" applyBorder="1" applyAlignment="1">
      <alignment horizontal="right" vertical="center"/>
    </xf>
    <xf numFmtId="43" fontId="97" fillId="32" borderId="0" xfId="0" applyNumberFormat="1" applyFont="1" applyFill="1"/>
    <xf numFmtId="43" fontId="97" fillId="0" borderId="0" xfId="0" applyNumberFormat="1" applyFont="1" applyFill="1"/>
    <xf numFmtId="180" fontId="61" fillId="32" borderId="17" xfId="286" applyNumberFormat="1" applyFont="1" applyFill="1" applyBorder="1" applyAlignment="1">
      <alignment horizontal="right" vertical="center"/>
    </xf>
    <xf numFmtId="180" fontId="83" fillId="32" borderId="17" xfId="286" applyNumberFormat="1" applyFont="1" applyFill="1" applyBorder="1" applyAlignment="1">
      <alignment horizontal="right" vertical="center"/>
    </xf>
    <xf numFmtId="43" fontId="97" fillId="32" borderId="0" xfId="0" applyNumberFormat="1" applyFont="1" applyFill="1" applyAlignment="1">
      <alignment vertical="center"/>
    </xf>
    <xf numFmtId="0" fontId="41" fillId="32" borderId="7" xfId="0" applyFont="1" applyFill="1" applyBorder="1" applyAlignment="1">
      <alignment vertical="center" wrapText="1"/>
    </xf>
    <xf numFmtId="0" fontId="32" fillId="35" borderId="7" xfId="0" applyFont="1" applyFill="1" applyBorder="1" applyAlignment="1">
      <alignment horizontal="left" wrapText="1"/>
    </xf>
    <xf numFmtId="0" fontId="32" fillId="35" borderId="0" xfId="0" applyFont="1" applyFill="1"/>
    <xf numFmtId="0" fontId="75" fillId="35" borderId="7" xfId="0" applyFont="1" applyFill="1" applyBorder="1" applyAlignment="1">
      <alignment horizontal="left" vertical="center" wrapText="1"/>
    </xf>
    <xf numFmtId="0" fontId="41" fillId="35" borderId="7" xfId="0" applyFont="1" applyFill="1" applyBorder="1" applyAlignment="1">
      <alignment horizontal="left" vertical="center" wrapText="1"/>
    </xf>
    <xf numFmtId="0" fontId="41" fillId="0" borderId="7" xfId="0" applyFont="1" applyFill="1" applyBorder="1" applyAlignment="1">
      <alignment horizontal="left" vertical="center" wrapText="1"/>
    </xf>
    <xf numFmtId="180" fontId="60" fillId="33" borderId="17" xfId="0" applyNumberFormat="1" applyFont="1" applyFill="1" applyBorder="1"/>
    <xf numFmtId="0" fontId="70" fillId="32" borderId="18" xfId="0" applyFont="1" applyFill="1" applyBorder="1" applyAlignment="1">
      <alignment vertical="center"/>
    </xf>
    <xf numFmtId="180" fontId="98" fillId="32" borderId="21" xfId="286" applyNumberFormat="1" applyFont="1" applyFill="1" applyBorder="1" applyAlignment="1">
      <alignment horizontal="right" vertical="center"/>
    </xf>
    <xf numFmtId="180" fontId="98" fillId="33" borderId="21" xfId="286" applyNumberFormat="1" applyFont="1" applyFill="1" applyBorder="1" applyAlignment="1">
      <alignment horizontal="right" vertical="center"/>
    </xf>
    <xf numFmtId="180" fontId="98" fillId="36" borderId="21" xfId="286" applyNumberFormat="1" applyFont="1" applyFill="1" applyBorder="1" applyAlignment="1">
      <alignment horizontal="right" vertical="center"/>
    </xf>
    <xf numFmtId="0" fontId="75" fillId="0" borderId="17" xfId="0" applyFont="1" applyBorder="1" applyAlignment="1">
      <alignment horizontal="left" vertical="center" wrapText="1"/>
    </xf>
    <xf numFmtId="0" fontId="41" fillId="0" borderId="7" xfId="0" applyFont="1" applyBorder="1" applyAlignment="1">
      <alignment horizontal="left" vertical="center"/>
    </xf>
    <xf numFmtId="0" fontId="75" fillId="24" borderId="7" xfId="0" applyFont="1" applyFill="1" applyBorder="1" applyAlignment="1">
      <alignment vertical="center" wrapText="1"/>
    </xf>
    <xf numFmtId="0" fontId="41" fillId="24" borderId="7" xfId="0" applyFont="1" applyFill="1" applyBorder="1" applyAlignment="1">
      <alignment vertical="center"/>
    </xf>
    <xf numFmtId="0" fontId="32" fillId="32" borderId="7" xfId="0" applyFont="1" applyFill="1" applyBorder="1" applyAlignment="1">
      <alignment horizontal="left" wrapText="1"/>
    </xf>
    <xf numFmtId="0" fontId="75" fillId="32" borderId="7" xfId="0" applyFont="1" applyFill="1" applyBorder="1" applyAlignment="1">
      <alignment horizontal="left" vertical="center"/>
    </xf>
    <xf numFmtId="0" fontId="41" fillId="32" borderId="7" xfId="0" applyFont="1" applyFill="1" applyBorder="1" applyAlignment="1">
      <alignment horizontal="left" vertical="center" wrapText="1"/>
    </xf>
    <xf numFmtId="0" fontId="75" fillId="40" borderId="7" xfId="0" applyFont="1" applyFill="1" applyBorder="1" applyAlignment="1">
      <alignment horizontal="justify" vertical="center" wrapText="1"/>
    </xf>
    <xf numFmtId="0" fontId="32" fillId="40" borderId="0" xfId="0" applyFont="1" applyFill="1"/>
    <xf numFmtId="187" fontId="4" fillId="32" borderId="0" xfId="0" applyNumberFormat="1" applyFont="1" applyFill="1" applyAlignment="1">
      <alignment horizontal="center"/>
    </xf>
    <xf numFmtId="180" fontId="30" fillId="32" borderId="17" xfId="0" applyNumberFormat="1" applyFont="1" applyFill="1" applyBorder="1"/>
    <xf numFmtId="0" fontId="81" fillId="33" borderId="0" xfId="0" applyFont="1" applyFill="1"/>
    <xf numFmtId="0" fontId="89" fillId="36" borderId="0" xfId="266" applyFont="1" applyFill="1"/>
    <xf numFmtId="0" fontId="89" fillId="0" borderId="0" xfId="266" applyFont="1"/>
    <xf numFmtId="0" fontId="59" fillId="0" borderId="0" xfId="266" applyFont="1"/>
    <xf numFmtId="0" fontId="81" fillId="0" borderId="0" xfId="0" applyFont="1"/>
    <xf numFmtId="37" fontId="89" fillId="36" borderId="0" xfId="266" applyNumberFormat="1" applyFont="1" applyFill="1" applyProtection="1"/>
    <xf numFmtId="182" fontId="89" fillId="36" borderId="0" xfId="266" applyNumberFormat="1" applyFont="1" applyFill="1"/>
    <xf numFmtId="191" fontId="89" fillId="36" borderId="7" xfId="266" applyNumberFormat="1" applyFont="1" applyFill="1" applyBorder="1"/>
    <xf numFmtId="191" fontId="61" fillId="36" borderId="7" xfId="266" applyNumberFormat="1" applyFont="1" applyFill="1" applyBorder="1"/>
    <xf numFmtId="182" fontId="89" fillId="0" borderId="0" xfId="266" applyNumberFormat="1" applyFont="1"/>
    <xf numFmtId="0" fontId="89" fillId="36" borderId="7" xfId="266" applyFont="1" applyFill="1" applyBorder="1"/>
    <xf numFmtId="0" fontId="32" fillId="0" borderId="46" xfId="284" applyFont="1" applyFill="1" applyBorder="1"/>
    <xf numFmtId="0" fontId="101" fillId="0" borderId="24" xfId="0" applyFont="1" applyBorder="1"/>
    <xf numFmtId="0" fontId="0" fillId="0" borderId="17" xfId="271" applyFont="1" applyBorder="1" applyAlignment="1">
      <alignment horizontal="left" vertical="center"/>
    </xf>
    <xf numFmtId="0" fontId="70" fillId="0" borderId="18" xfId="0" applyFont="1" applyFill="1" applyBorder="1" applyAlignment="1">
      <alignment vertical="center"/>
    </xf>
    <xf numFmtId="180" fontId="61" fillId="0" borderId="21" xfId="286" applyNumberFormat="1" applyFont="1" applyFill="1" applyBorder="1" applyAlignment="1">
      <alignment horizontal="right" vertical="center"/>
    </xf>
    <xf numFmtId="43" fontId="32" fillId="0" borderId="0" xfId="0" applyNumberFormat="1" applyFont="1"/>
    <xf numFmtId="180" fontId="61" fillId="36" borderId="17" xfId="0" applyNumberFormat="1" applyFont="1" applyFill="1" applyBorder="1" applyAlignment="1">
      <alignment horizontal="right" vertical="center"/>
    </xf>
    <xf numFmtId="0" fontId="75" fillId="39" borderId="7" xfId="0" applyFont="1" applyFill="1" applyBorder="1" applyAlignment="1">
      <alignment horizontal="left" vertical="center"/>
    </xf>
    <xf numFmtId="0" fontId="41" fillId="41" borderId="7" xfId="0" applyFont="1" applyFill="1" applyBorder="1" applyAlignment="1">
      <alignment vertical="center"/>
    </xf>
    <xf numFmtId="191" fontId="81" fillId="36" borderId="7" xfId="0" applyNumberFormat="1" applyFont="1" applyFill="1" applyBorder="1" applyAlignment="1">
      <alignment vertical="center" wrapText="1"/>
    </xf>
    <xf numFmtId="191" fontId="89" fillId="36" borderId="7" xfId="266" applyNumberFormat="1" applyFont="1" applyFill="1" applyBorder="1" applyProtection="1"/>
    <xf numFmtId="191" fontId="99" fillId="36" borderId="7" xfId="266" applyNumberFormat="1" applyFont="1" applyFill="1" applyBorder="1"/>
    <xf numFmtId="180" fontId="30" fillId="0" borderId="17" xfId="0" applyNumberFormat="1" applyFont="1" applyBorder="1"/>
    <xf numFmtId="180" fontId="104" fillId="33" borderId="17" xfId="286" applyNumberFormat="1" applyFont="1" applyFill="1" applyBorder="1" applyAlignment="1">
      <alignment horizontal="right" vertical="center"/>
    </xf>
    <xf numFmtId="180" fontId="104" fillId="32" borderId="17" xfId="286" applyNumberFormat="1" applyFont="1" applyFill="1" applyBorder="1" applyAlignment="1">
      <alignment horizontal="right" vertical="center"/>
    </xf>
    <xf numFmtId="180" fontId="88" fillId="32" borderId="17" xfId="286" applyNumberFormat="1" applyFont="1" applyFill="1" applyBorder="1" applyAlignment="1">
      <alignment horizontal="right" vertical="center"/>
    </xf>
    <xf numFmtId="180" fontId="31" fillId="32" borderId="17" xfId="0" applyNumberFormat="1" applyFont="1" applyFill="1" applyBorder="1"/>
    <xf numFmtId="180" fontId="96" fillId="0" borderId="21" xfId="286" applyNumberFormat="1" applyFont="1" applyFill="1" applyBorder="1" applyAlignment="1">
      <alignment horizontal="right" vertical="center"/>
    </xf>
    <xf numFmtId="180" fontId="96" fillId="32" borderId="21" xfId="286" applyNumberFormat="1" applyFont="1" applyFill="1" applyBorder="1" applyAlignment="1">
      <alignment horizontal="right" vertical="center"/>
    </xf>
    <xf numFmtId="180" fontId="96" fillId="0" borderId="17" xfId="286" applyNumberFormat="1" applyFont="1" applyFill="1" applyBorder="1" applyAlignment="1">
      <alignment horizontal="right" vertical="center"/>
    </xf>
    <xf numFmtId="180" fontId="96" fillId="32" borderId="17" xfId="0" applyNumberFormat="1" applyFont="1" applyFill="1" applyBorder="1" applyAlignment="1">
      <alignment horizontal="right" vertical="center"/>
    </xf>
    <xf numFmtId="180" fontId="30" fillId="33" borderId="22" xfId="0" applyNumberFormat="1" applyFont="1" applyFill="1" applyBorder="1"/>
    <xf numFmtId="180" fontId="29" fillId="0" borderId="17" xfId="0" applyNumberFormat="1" applyFont="1" applyFill="1" applyBorder="1"/>
    <xf numFmtId="180" fontId="103" fillId="32" borderId="17" xfId="286" applyNumberFormat="1" applyFont="1" applyFill="1" applyBorder="1" applyAlignment="1">
      <alignment horizontal="right" vertical="center"/>
    </xf>
    <xf numFmtId="38" fontId="60" fillId="38" borderId="40" xfId="266" applyNumberFormat="1" applyFont="1" applyFill="1" applyBorder="1" applyAlignment="1">
      <alignment vertical="top"/>
    </xf>
    <xf numFmtId="0" fontId="106" fillId="0" borderId="0" xfId="271" applyFont="1" applyAlignment="1">
      <alignment horizontal="center" vertical="center"/>
    </xf>
    <xf numFmtId="0" fontId="107" fillId="0" borderId="0" xfId="271" applyFont="1" applyAlignment="1">
      <alignment horizontal="center" vertical="center"/>
    </xf>
    <xf numFmtId="0" fontId="107" fillId="0" borderId="17" xfId="271" applyFont="1" applyBorder="1">
      <alignment vertical="center"/>
    </xf>
    <xf numFmtId="0" fontId="51" fillId="0" borderId="17" xfId="271" applyFont="1" applyBorder="1">
      <alignment vertical="center"/>
    </xf>
    <xf numFmtId="0" fontId="24" fillId="0" borderId="22" xfId="271" applyFont="1" applyBorder="1">
      <alignment vertical="center"/>
    </xf>
    <xf numFmtId="0" fontId="24" fillId="0" borderId="21" xfId="271" applyFont="1" applyBorder="1" applyAlignment="1">
      <alignment horizontal="right" vertical="center"/>
    </xf>
    <xf numFmtId="185" fontId="108" fillId="32" borderId="0" xfId="0" applyNumberFormat="1" applyFont="1" applyFill="1"/>
    <xf numFmtId="3" fontId="108" fillId="32" borderId="0" xfId="0" applyNumberFormat="1" applyFont="1" applyFill="1"/>
    <xf numFmtId="180" fontId="108" fillId="0" borderId="0" xfId="0" applyNumberFormat="1" applyFont="1" applyFill="1"/>
    <xf numFmtId="0" fontId="80" fillId="0" borderId="0" xfId="0" applyFont="1"/>
    <xf numFmtId="39" fontId="32" fillId="0" borderId="0" xfId="270" applyNumberFormat="1" applyFont="1" applyAlignment="1" applyProtection="1">
      <alignment horizontal="right"/>
    </xf>
    <xf numFmtId="0" fontId="32" fillId="0" borderId="7" xfId="0" applyFont="1" applyBorder="1" applyAlignment="1">
      <alignment horizontal="center"/>
    </xf>
    <xf numFmtId="0" fontId="32" fillId="0" borderId="21" xfId="0" applyFont="1" applyBorder="1"/>
    <xf numFmtId="0" fontId="32" fillId="0" borderId="17" xfId="0" applyFont="1" applyBorder="1" applyAlignment="1">
      <alignment horizontal="center"/>
    </xf>
    <xf numFmtId="0" fontId="32" fillId="0" borderId="17" xfId="0" applyFont="1" applyFill="1" applyBorder="1" applyAlignment="1">
      <alignment horizontal="center"/>
    </xf>
    <xf numFmtId="0" fontId="32" fillId="0" borderId="22" xfId="0" applyFont="1" applyBorder="1"/>
    <xf numFmtId="0" fontId="32" fillId="36" borderId="7" xfId="0" applyFont="1" applyFill="1" applyBorder="1" applyAlignment="1">
      <alignment horizontal="center"/>
    </xf>
    <xf numFmtId="0" fontId="32" fillId="36" borderId="17" xfId="0" applyFont="1" applyFill="1" applyBorder="1" applyAlignment="1">
      <alignment horizontal="center"/>
    </xf>
    <xf numFmtId="0" fontId="69" fillId="0" borderId="21" xfId="0" applyFont="1" applyBorder="1" applyAlignment="1">
      <alignment vertical="center"/>
    </xf>
    <xf numFmtId="185" fontId="98" fillId="0" borderId="21" xfId="286" applyNumberFormat="1" applyFont="1" applyBorder="1" applyAlignment="1">
      <alignment horizontal="right" vertical="center"/>
    </xf>
    <xf numFmtId="177" fontId="98" fillId="0" borderId="21" xfId="278" applyNumberFormat="1" applyFont="1" applyBorder="1" applyAlignment="1">
      <alignment horizontal="right" vertical="center"/>
    </xf>
    <xf numFmtId="43" fontId="98" fillId="0" borderId="17" xfId="286" applyNumberFormat="1" applyFont="1" applyBorder="1" applyAlignment="1">
      <alignment vertical="center"/>
    </xf>
    <xf numFmtId="43" fontId="98" fillId="0" borderId="17" xfId="286" applyNumberFormat="1" applyFont="1" applyFill="1" applyBorder="1" applyAlignment="1">
      <alignment vertical="center"/>
    </xf>
    <xf numFmtId="43" fontId="98" fillId="36" borderId="17" xfId="286" applyNumberFormat="1" applyFont="1" applyFill="1" applyBorder="1" applyAlignment="1">
      <alignment vertical="center"/>
    </xf>
    <xf numFmtId="43" fontId="60" fillId="33" borderId="0" xfId="286" applyFont="1" applyFill="1" applyAlignment="1">
      <alignment vertical="center"/>
    </xf>
    <xf numFmtId="0" fontId="61" fillId="0" borderId="17" xfId="0" applyFont="1" applyBorder="1" applyAlignment="1">
      <alignment vertical="center"/>
    </xf>
    <xf numFmtId="177" fontId="98" fillId="0" borderId="17" xfId="278" applyNumberFormat="1" applyFont="1" applyBorder="1" applyAlignment="1">
      <alignment vertical="center"/>
    </xf>
    <xf numFmtId="0" fontId="60" fillId="0" borderId="17" xfId="0" applyFont="1" applyBorder="1" applyAlignment="1">
      <alignment vertical="center"/>
    </xf>
    <xf numFmtId="43" fontId="99" fillId="0" borderId="17" xfId="286" applyNumberFormat="1" applyFont="1" applyBorder="1" applyAlignment="1">
      <alignment vertical="center"/>
    </xf>
    <xf numFmtId="177" fontId="99" fillId="0" borderId="17" xfId="278" applyNumberFormat="1" applyFont="1" applyBorder="1" applyAlignment="1">
      <alignment vertical="center"/>
    </xf>
    <xf numFmtId="43" fontId="99" fillId="36" borderId="17" xfId="286" applyNumberFormat="1" applyFont="1" applyFill="1" applyBorder="1" applyAlignment="1">
      <alignment vertical="center"/>
    </xf>
    <xf numFmtId="43" fontId="99" fillId="0" borderId="17" xfId="286" applyNumberFormat="1" applyFont="1" applyFill="1" applyBorder="1" applyAlignment="1">
      <alignment vertical="center"/>
    </xf>
    <xf numFmtId="177" fontId="99" fillId="0" borderId="17" xfId="278" applyNumberFormat="1" applyFont="1" applyFill="1" applyBorder="1" applyAlignment="1">
      <alignment vertical="center"/>
    </xf>
    <xf numFmtId="0" fontId="60" fillId="24" borderId="17" xfId="0" applyFont="1" applyFill="1" applyBorder="1" applyAlignment="1">
      <alignment vertical="center"/>
    </xf>
    <xf numFmtId="4" fontId="98" fillId="0" borderId="17" xfId="286" applyNumberFormat="1" applyFont="1" applyBorder="1" applyAlignment="1">
      <alignment vertical="center"/>
    </xf>
    <xf numFmtId="0" fontId="69" fillId="0" borderId="17" xfId="0" applyFont="1" applyBorder="1" applyAlignment="1">
      <alignment vertical="center"/>
    </xf>
    <xf numFmtId="4" fontId="98" fillId="24" borderId="17" xfId="0" applyNumberFormat="1" applyFont="1" applyFill="1" applyBorder="1" applyAlignment="1">
      <alignment horizontal="right" vertical="center"/>
    </xf>
    <xf numFmtId="177" fontId="98" fillId="0" borderId="17" xfId="278" applyNumberFormat="1" applyFont="1" applyBorder="1" applyAlignment="1">
      <alignment horizontal="right" vertical="center"/>
    </xf>
    <xf numFmtId="188" fontId="99" fillId="0" borderId="17" xfId="278" applyNumberFormat="1" applyFont="1" applyBorder="1" applyAlignment="1">
      <alignment horizontal="right" vertical="center"/>
    </xf>
    <xf numFmtId="177" fontId="99" fillId="0" borderId="17" xfId="278" applyNumberFormat="1" applyFont="1" applyBorder="1" applyAlignment="1">
      <alignment horizontal="right" vertical="center"/>
    </xf>
    <xf numFmtId="0" fontId="75" fillId="0" borderId="17" xfId="0" applyFont="1" applyBorder="1" applyAlignment="1">
      <alignment horizontal="left" vertical="center"/>
    </xf>
    <xf numFmtId="0" fontId="41" fillId="0" borderId="22" xfId="0" applyFont="1" applyBorder="1" applyAlignment="1">
      <alignment horizontal="left" vertical="center"/>
    </xf>
    <xf numFmtId="43" fontId="99" fillId="0" borderId="22" xfId="286" applyNumberFormat="1" applyFont="1" applyBorder="1" applyAlignment="1">
      <alignment vertical="center"/>
    </xf>
    <xf numFmtId="177" fontId="99" fillId="0" borderId="22" xfId="278" applyNumberFormat="1" applyFont="1" applyBorder="1" applyAlignment="1">
      <alignment horizontal="right" vertical="center"/>
    </xf>
    <xf numFmtId="43" fontId="99" fillId="36" borderId="22" xfId="286" applyNumberFormat="1" applyFont="1" applyFill="1" applyBorder="1" applyAlignment="1">
      <alignment vertical="center"/>
    </xf>
    <xf numFmtId="0" fontId="32" fillId="0" borderId="0" xfId="0" applyFont="1" applyBorder="1"/>
    <xf numFmtId="0" fontId="75" fillId="24" borderId="17" xfId="0" applyFont="1" applyFill="1" applyBorder="1" applyAlignment="1">
      <alignment vertical="center" wrapText="1"/>
    </xf>
    <xf numFmtId="0" fontId="41" fillId="24" borderId="17" xfId="0" applyFont="1" applyFill="1" applyBorder="1" applyAlignment="1">
      <alignment vertical="center"/>
    </xf>
    <xf numFmtId="0" fontId="41" fillId="0" borderId="17" xfId="0" applyFont="1" applyFill="1" applyBorder="1" applyAlignment="1">
      <alignment vertical="center" wrapText="1"/>
    </xf>
    <xf numFmtId="177" fontId="99" fillId="0" borderId="17" xfId="278" applyNumberFormat="1" applyFont="1" applyFill="1" applyBorder="1" applyAlignment="1">
      <alignment horizontal="right" vertical="center"/>
    </xf>
    <xf numFmtId="0" fontId="41" fillId="24" borderId="17" xfId="0" applyFont="1" applyFill="1" applyBorder="1" applyAlignment="1">
      <alignment vertical="center" wrapText="1"/>
    </xf>
    <xf numFmtId="0" fontId="41" fillId="0" borderId="17" xfId="0" applyFont="1" applyBorder="1" applyAlignment="1">
      <alignment horizontal="left" vertical="center" wrapText="1"/>
    </xf>
    <xf numFmtId="0" fontId="75" fillId="0" borderId="17" xfId="0" applyFont="1" applyBorder="1" applyAlignment="1">
      <alignment horizontal="justify" vertical="center" wrapText="1"/>
    </xf>
    <xf numFmtId="0" fontId="75" fillId="42" borderId="17" xfId="0" applyFont="1" applyFill="1" applyBorder="1" applyAlignment="1">
      <alignment horizontal="left" vertical="center"/>
    </xf>
    <xf numFmtId="0" fontId="41" fillId="42" borderId="17" xfId="0" applyFont="1" applyFill="1" applyBorder="1" applyAlignment="1">
      <alignment horizontal="left" vertical="center" wrapText="1"/>
    </xf>
    <xf numFmtId="0" fontId="60" fillId="0" borderId="17" xfId="0" applyFont="1" applyBorder="1" applyAlignment="1">
      <alignment horizontal="left" vertical="center" wrapText="1" indent="1"/>
    </xf>
    <xf numFmtId="185" fontId="99" fillId="36" borderId="17" xfId="286" applyNumberFormat="1" applyFont="1" applyFill="1" applyBorder="1" applyAlignment="1">
      <alignment vertical="center"/>
    </xf>
    <xf numFmtId="0" fontId="32" fillId="0" borderId="17" xfId="0" applyFont="1" applyBorder="1" applyAlignment="1">
      <alignment horizontal="left" vertical="center" wrapText="1" indent="1"/>
    </xf>
    <xf numFmtId="0" fontId="32" fillId="0" borderId="17" xfId="0" applyFont="1" applyBorder="1" applyAlignment="1">
      <alignment horizontal="justify" vertical="center" wrapText="1"/>
    </xf>
    <xf numFmtId="0" fontId="61" fillId="0" borderId="17" xfId="268" applyFont="1" applyBorder="1" applyAlignment="1">
      <alignment horizontal="left" vertical="center" wrapText="1"/>
    </xf>
    <xf numFmtId="185" fontId="99" fillId="0" borderId="17" xfId="286" applyNumberFormat="1" applyFont="1" applyBorder="1" applyAlignment="1">
      <alignment vertical="center"/>
    </xf>
    <xf numFmtId="4" fontId="99" fillId="0" borderId="17" xfId="286" applyNumberFormat="1" applyFont="1" applyBorder="1" applyAlignment="1">
      <alignment vertical="center"/>
    </xf>
    <xf numFmtId="186" fontId="32" fillId="0" borderId="17" xfId="282" applyNumberFormat="1" applyFont="1" applyBorder="1" applyAlignment="1">
      <alignment vertical="center"/>
    </xf>
    <xf numFmtId="0" fontId="60" fillId="0" borderId="17" xfId="282" applyFont="1" applyBorder="1" applyAlignment="1">
      <alignment vertical="center"/>
    </xf>
    <xf numFmtId="185" fontId="98" fillId="0" borderId="17" xfId="286" applyNumberFormat="1" applyFont="1" applyBorder="1" applyAlignment="1">
      <alignment horizontal="right" vertical="center"/>
    </xf>
    <xf numFmtId="4" fontId="98" fillId="0" borderId="17" xfId="286" applyNumberFormat="1" applyFont="1" applyBorder="1" applyAlignment="1">
      <alignment horizontal="right" vertical="center"/>
    </xf>
    <xf numFmtId="185" fontId="98" fillId="36" borderId="17" xfId="286" applyNumberFormat="1" applyFont="1" applyFill="1" applyBorder="1" applyAlignment="1">
      <alignment horizontal="right" vertical="center"/>
    </xf>
    <xf numFmtId="185" fontId="98" fillId="0" borderId="17" xfId="286" applyNumberFormat="1" applyFont="1" applyFill="1" applyBorder="1" applyAlignment="1">
      <alignment horizontal="right" vertical="center"/>
    </xf>
    <xf numFmtId="4" fontId="98" fillId="0" borderId="17" xfId="286" applyNumberFormat="1" applyFont="1" applyFill="1" applyBorder="1" applyAlignment="1">
      <alignment horizontal="right" vertical="center"/>
    </xf>
    <xf numFmtId="0" fontId="70" fillId="0" borderId="17" xfId="0" applyFont="1" applyFill="1" applyBorder="1" applyAlignment="1">
      <alignment vertical="center"/>
    </xf>
    <xf numFmtId="185" fontId="98" fillId="0" borderId="17" xfId="286" applyNumberFormat="1" applyFont="1" applyBorder="1" applyAlignment="1">
      <alignment vertical="center"/>
    </xf>
    <xf numFmtId="185" fontId="98" fillId="0" borderId="17" xfId="286" applyNumberFormat="1" applyFont="1" applyFill="1" applyBorder="1" applyAlignment="1">
      <alignment vertical="center"/>
    </xf>
    <xf numFmtId="177" fontId="98" fillId="0" borderId="17" xfId="278" applyNumberFormat="1" applyFont="1" applyFill="1" applyBorder="1" applyAlignment="1">
      <alignment vertical="center"/>
    </xf>
    <xf numFmtId="4" fontId="98" fillId="0" borderId="17" xfId="286" applyNumberFormat="1" applyFont="1" applyFill="1" applyBorder="1" applyAlignment="1">
      <alignment vertical="center"/>
    </xf>
    <xf numFmtId="185" fontId="98" fillId="0" borderId="22" xfId="286" applyNumberFormat="1" applyFont="1" applyBorder="1" applyAlignment="1">
      <alignment vertical="center"/>
    </xf>
    <xf numFmtId="177" fontId="98" fillId="0" borderId="22" xfId="278" applyNumberFormat="1" applyFont="1" applyBorder="1" applyAlignment="1">
      <alignment vertical="center"/>
    </xf>
    <xf numFmtId="4" fontId="98" fillId="0" borderId="22" xfId="286" applyNumberFormat="1" applyFont="1" applyBorder="1" applyAlignment="1">
      <alignment vertical="center"/>
    </xf>
    <xf numFmtId="185" fontId="98" fillId="36" borderId="22" xfId="286" applyNumberFormat="1" applyFont="1" applyFill="1" applyBorder="1" applyAlignment="1">
      <alignment vertical="center"/>
    </xf>
    <xf numFmtId="176" fontId="99" fillId="0" borderId="17" xfId="286" applyNumberFormat="1" applyFont="1" applyBorder="1"/>
    <xf numFmtId="177" fontId="109" fillId="36" borderId="17" xfId="278" applyNumberFormat="1" applyFont="1" applyFill="1" applyBorder="1" applyAlignment="1">
      <alignment horizontal="right" vertical="center"/>
    </xf>
    <xf numFmtId="180" fontId="98" fillId="36" borderId="17" xfId="286" applyNumberFormat="1" applyFont="1" applyFill="1" applyBorder="1"/>
    <xf numFmtId="176" fontId="99" fillId="36" borderId="17" xfId="286" applyNumberFormat="1" applyFont="1" applyFill="1" applyBorder="1"/>
    <xf numFmtId="176" fontId="110" fillId="0" borderId="17" xfId="286" applyNumberFormat="1" applyFont="1" applyBorder="1"/>
    <xf numFmtId="176" fontId="98" fillId="0" borderId="17" xfId="286" applyNumberFormat="1" applyFont="1" applyBorder="1"/>
    <xf numFmtId="0" fontId="60" fillId="36" borderId="0" xfId="0" applyFont="1" applyFill="1"/>
    <xf numFmtId="0" fontId="111" fillId="0" borderId="0" xfId="266" applyFont="1" applyBorder="1" applyAlignment="1">
      <alignment horizontal="centerContinuous"/>
    </xf>
    <xf numFmtId="0" fontId="69" fillId="0" borderId="0" xfId="266" applyFont="1"/>
    <xf numFmtId="0" fontId="59" fillId="0" borderId="0" xfId="266" applyFont="1" applyBorder="1"/>
    <xf numFmtId="0" fontId="59" fillId="0" borderId="47" xfId="266" applyFont="1" applyBorder="1" applyAlignment="1">
      <alignment horizontal="center"/>
    </xf>
    <xf numFmtId="0" fontId="59" fillId="0" borderId="17" xfId="266" applyFont="1" applyBorder="1" applyAlignment="1">
      <alignment horizontal="center"/>
    </xf>
    <xf numFmtId="0" fontId="59" fillId="0" borderId="20" xfId="266" applyFont="1" applyBorder="1"/>
    <xf numFmtId="0" fontId="59" fillId="0" borderId="21" xfId="266" applyFont="1" applyBorder="1"/>
    <xf numFmtId="0" fontId="59" fillId="0" borderId="40" xfId="266" applyFont="1" applyBorder="1"/>
    <xf numFmtId="0" fontId="59" fillId="0" borderId="40" xfId="266" applyFont="1" applyBorder="1" applyAlignment="1">
      <alignment horizontal="center"/>
    </xf>
    <xf numFmtId="0" fontId="89" fillId="0" borderId="40" xfId="266" applyFont="1" applyBorder="1" applyAlignment="1">
      <alignment horizontal="center"/>
    </xf>
    <xf numFmtId="0" fontId="59" fillId="0" borderId="48" xfId="266" applyFont="1" applyBorder="1" applyAlignment="1">
      <alignment horizontal="center"/>
    </xf>
    <xf numFmtId="0" fontId="32" fillId="0" borderId="48" xfId="266" applyFont="1" applyBorder="1"/>
    <xf numFmtId="0" fontId="59" fillId="0" borderId="48" xfId="266" applyFont="1" applyBorder="1"/>
    <xf numFmtId="38" fontId="60" fillId="38" borderId="40" xfId="266" applyNumberFormat="1" applyFont="1" applyFill="1" applyBorder="1" applyProtection="1"/>
    <xf numFmtId="0" fontId="59" fillId="38" borderId="40" xfId="266" applyFont="1" applyFill="1" applyBorder="1"/>
    <xf numFmtId="0" fontId="59" fillId="38" borderId="40" xfId="266" applyFont="1" applyFill="1" applyBorder="1" applyAlignment="1">
      <alignment horizontal="center"/>
    </xf>
    <xf numFmtId="0" fontId="81" fillId="38" borderId="49" xfId="0" applyFont="1" applyFill="1" applyBorder="1" applyAlignment="1">
      <alignment horizontal="center" vertical="center" wrapText="1"/>
    </xf>
    <xf numFmtId="38" fontId="60" fillId="38" borderId="40" xfId="266" applyNumberFormat="1" applyFont="1" applyFill="1" applyBorder="1" applyAlignment="1" applyProtection="1">
      <alignment vertical="top"/>
    </xf>
    <xf numFmtId="40" fontId="60" fillId="38" borderId="40" xfId="266" applyNumberFormat="1" applyFont="1" applyFill="1" applyBorder="1" applyAlignment="1">
      <alignment vertical="top"/>
    </xf>
    <xf numFmtId="3" fontId="60" fillId="38" borderId="40" xfId="266" applyNumberFormat="1" applyFont="1" applyFill="1" applyBorder="1" applyAlignment="1" applyProtection="1">
      <alignment vertical="top"/>
    </xf>
    <xf numFmtId="40" fontId="60" fillId="38" borderId="40" xfId="266" applyNumberFormat="1" applyFont="1" applyFill="1" applyBorder="1" applyAlignment="1" applyProtection="1">
      <alignment vertical="top"/>
    </xf>
    <xf numFmtId="0" fontId="59" fillId="38" borderId="40" xfId="266" applyFont="1" applyFill="1" applyBorder="1" applyAlignment="1">
      <alignment horizontal="center" vertical="center" wrapText="1"/>
    </xf>
    <xf numFmtId="38" fontId="60" fillId="38" borderId="40" xfId="266" applyNumberFormat="1" applyFont="1" applyFill="1" applyBorder="1"/>
    <xf numFmtId="37" fontId="60" fillId="38" borderId="40" xfId="266" applyNumberFormat="1" applyFont="1" applyFill="1" applyBorder="1" applyAlignment="1" applyProtection="1">
      <alignment vertical="top"/>
    </xf>
    <xf numFmtId="0" fontId="89" fillId="0" borderId="0" xfId="266" applyFont="1" applyBorder="1"/>
    <xf numFmtId="0" fontId="81" fillId="0" borderId="0" xfId="0" applyFont="1" applyFill="1"/>
    <xf numFmtId="0" fontId="89" fillId="0" borderId="0" xfId="266" applyFont="1" applyFill="1" applyBorder="1"/>
    <xf numFmtId="0" fontId="59" fillId="0" borderId="0" xfId="266" applyFont="1" applyFill="1"/>
    <xf numFmtId="38" fontId="60" fillId="33" borderId="40" xfId="266" applyNumberFormat="1" applyFont="1" applyFill="1" applyBorder="1" applyAlignment="1">
      <alignment vertical="top"/>
    </xf>
    <xf numFmtId="38" fontId="60" fillId="33" borderId="40" xfId="266" applyNumberFormat="1" applyFont="1" applyFill="1" applyBorder="1" applyAlignment="1" applyProtection="1">
      <alignment vertical="top"/>
    </xf>
    <xf numFmtId="38" fontId="60" fillId="33" borderId="40" xfId="266" applyNumberFormat="1" applyFont="1" applyFill="1" applyBorder="1" applyProtection="1"/>
    <xf numFmtId="40" fontId="60" fillId="33" borderId="40" xfId="266" applyNumberFormat="1" applyFont="1" applyFill="1" applyBorder="1" applyAlignment="1" applyProtection="1">
      <alignment vertical="top"/>
    </xf>
    <xf numFmtId="37" fontId="60" fillId="33" borderId="40" xfId="266" applyNumberFormat="1" applyFont="1" applyFill="1" applyBorder="1" applyAlignment="1" applyProtection="1">
      <alignment vertical="top"/>
    </xf>
    <xf numFmtId="0" fontId="89" fillId="33" borderId="0" xfId="266" applyFont="1" applyFill="1" applyBorder="1"/>
    <xf numFmtId="0" fontId="59" fillId="33" borderId="0" xfId="266" applyFont="1" applyFill="1"/>
    <xf numFmtId="38" fontId="89" fillId="33" borderId="40" xfId="266" applyNumberFormat="1" applyFont="1" applyFill="1" applyBorder="1"/>
    <xf numFmtId="38" fontId="89" fillId="33" borderId="40" xfId="266" applyNumberFormat="1" applyFont="1" applyFill="1" applyBorder="1" applyProtection="1"/>
    <xf numFmtId="38" fontId="89" fillId="33" borderId="40" xfId="266" applyNumberFormat="1" applyFont="1" applyFill="1" applyBorder="1" applyAlignment="1" applyProtection="1">
      <alignment vertical="top"/>
    </xf>
    <xf numFmtId="40" fontId="60" fillId="33" borderId="40" xfId="266" applyNumberFormat="1" applyFont="1" applyFill="1" applyBorder="1" applyAlignment="1">
      <alignment vertical="top"/>
    </xf>
    <xf numFmtId="3" fontId="60" fillId="33" borderId="40" xfId="266" applyNumberFormat="1" applyFont="1" applyFill="1" applyBorder="1" applyAlignment="1" applyProtection="1">
      <alignment vertical="top"/>
    </xf>
    <xf numFmtId="4" fontId="60" fillId="33" borderId="40" xfId="266" applyNumberFormat="1" applyFont="1" applyFill="1" applyBorder="1" applyAlignment="1" applyProtection="1">
      <alignment vertical="top"/>
    </xf>
    <xf numFmtId="0" fontId="81" fillId="36" borderId="0" xfId="0" applyFont="1" applyFill="1"/>
    <xf numFmtId="186" fontId="60" fillId="38" borderId="40" xfId="266" applyNumberFormat="1" applyFont="1" applyFill="1" applyBorder="1" applyAlignment="1" applyProtection="1">
      <alignment vertical="top"/>
    </xf>
    <xf numFmtId="0" fontId="89" fillId="36" borderId="0" xfId="266" applyFont="1" applyFill="1" applyBorder="1"/>
    <xf numFmtId="0" fontId="59" fillId="36" borderId="0" xfId="266" applyFont="1" applyFill="1"/>
    <xf numFmtId="182" fontId="60" fillId="33" borderId="40" xfId="266" applyNumberFormat="1" applyFont="1" applyFill="1" applyBorder="1" applyAlignment="1" applyProtection="1">
      <alignment vertical="top"/>
    </xf>
    <xf numFmtId="0" fontId="89" fillId="0" borderId="0" xfId="266" applyFont="1" applyBorder="1" applyAlignment="1">
      <alignment vertical="top"/>
    </xf>
    <xf numFmtId="0" fontId="59" fillId="0" borderId="0" xfId="266" applyFont="1" applyAlignment="1">
      <alignment vertical="top"/>
    </xf>
    <xf numFmtId="186" fontId="60" fillId="33" borderId="40" xfId="266" applyNumberFormat="1" applyFont="1" applyFill="1" applyBorder="1" applyAlignment="1" applyProtection="1">
      <alignment vertical="top"/>
    </xf>
    <xf numFmtId="0" fontId="89" fillId="33" borderId="0" xfId="266" applyFont="1" applyFill="1" applyBorder="1" applyAlignment="1">
      <alignment vertical="top"/>
    </xf>
    <xf numFmtId="0" fontId="59" fillId="33" borderId="0" xfId="266" applyFont="1" applyFill="1" applyAlignment="1">
      <alignment vertical="top"/>
    </xf>
    <xf numFmtId="38" fontId="60" fillId="0" borderId="40" xfId="266" applyNumberFormat="1" applyFont="1" applyBorder="1" applyAlignment="1">
      <alignment vertical="top"/>
    </xf>
    <xf numFmtId="38" fontId="60" fillId="0" borderId="40" xfId="266" applyNumberFormat="1" applyFont="1" applyBorder="1" applyAlignment="1" applyProtection="1">
      <alignment vertical="top"/>
    </xf>
    <xf numFmtId="40" fontId="60" fillId="0" borderId="40" xfId="266" applyNumberFormat="1" applyFont="1" applyBorder="1" applyAlignment="1" applyProtection="1">
      <alignment vertical="top"/>
    </xf>
    <xf numFmtId="3" fontId="60" fillId="0" borderId="40" xfId="266" applyNumberFormat="1" applyFont="1" applyBorder="1" applyAlignment="1" applyProtection="1">
      <alignment vertical="top"/>
    </xf>
    <xf numFmtId="37" fontId="60" fillId="0" borderId="40" xfId="266" applyNumberFormat="1" applyFont="1" applyBorder="1" applyAlignment="1" applyProtection="1">
      <alignment vertical="top"/>
    </xf>
    <xf numFmtId="0" fontId="89" fillId="0" borderId="50" xfId="266" applyFont="1" applyBorder="1"/>
    <xf numFmtId="0" fontId="89" fillId="0" borderId="51" xfId="266" applyFont="1" applyBorder="1"/>
    <xf numFmtId="38" fontId="60" fillId="33" borderId="40" xfId="0" applyNumberFormat="1" applyFont="1" applyFill="1" applyBorder="1" applyAlignment="1">
      <alignment vertical="center"/>
    </xf>
    <xf numFmtId="0" fontId="89" fillId="33" borderId="51" xfId="266" applyFont="1" applyFill="1" applyBorder="1"/>
    <xf numFmtId="4" fontId="60" fillId="38" borderId="40" xfId="266" applyNumberFormat="1" applyFont="1" applyFill="1" applyBorder="1" applyAlignment="1" applyProtection="1">
      <alignment vertical="top"/>
    </xf>
    <xf numFmtId="38" fontId="60" fillId="33" borderId="17" xfId="0" applyNumberFormat="1" applyFont="1" applyFill="1" applyBorder="1" applyAlignment="1">
      <alignment vertical="center"/>
    </xf>
    <xf numFmtId="40" fontId="89" fillId="33" borderId="40" xfId="266" applyNumberFormat="1" applyFont="1" applyFill="1" applyBorder="1" applyProtection="1"/>
    <xf numFmtId="3" fontId="89" fillId="33" borderId="40" xfId="266" applyNumberFormat="1" applyFont="1" applyFill="1" applyBorder="1" applyProtection="1"/>
    <xf numFmtId="37" fontId="89" fillId="33" borderId="40" xfId="266" applyNumberFormat="1" applyFont="1" applyFill="1" applyBorder="1" applyProtection="1"/>
    <xf numFmtId="182" fontId="89" fillId="33" borderId="40" xfId="266" applyNumberFormat="1" applyFont="1" applyFill="1" applyBorder="1" applyProtection="1"/>
    <xf numFmtId="38" fontId="60" fillId="0" borderId="52" xfId="266" applyNumberFormat="1" applyFont="1" applyBorder="1" applyAlignment="1" applyProtection="1">
      <alignment vertical="center"/>
    </xf>
    <xf numFmtId="40" fontId="60" fillId="0" borderId="52" xfId="266" applyNumberFormat="1" applyFont="1" applyBorder="1" applyAlignment="1">
      <alignment vertical="center"/>
    </xf>
    <xf numFmtId="40" fontId="60" fillId="0" borderId="52" xfId="266" applyNumberFormat="1" applyFont="1" applyBorder="1" applyAlignment="1" applyProtection="1">
      <alignment vertical="center"/>
    </xf>
    <xf numFmtId="3" fontId="60" fillId="0" borderId="52" xfId="266" applyNumberFormat="1" applyFont="1" applyBorder="1" applyAlignment="1" applyProtection="1">
      <alignment vertical="center"/>
    </xf>
    <xf numFmtId="0" fontId="60" fillId="0" borderId="0" xfId="266" applyFont="1" applyBorder="1" applyAlignment="1">
      <alignment vertical="center"/>
    </xf>
    <xf numFmtId="0" fontId="32" fillId="0" borderId="0" xfId="266" applyFont="1" applyAlignment="1">
      <alignment vertical="center"/>
    </xf>
    <xf numFmtId="38" fontId="61" fillId="36" borderId="22" xfId="266" applyNumberFormat="1" applyFont="1" applyFill="1" applyBorder="1"/>
    <xf numFmtId="40" fontId="60" fillId="36" borderId="40" xfId="266" applyNumberFormat="1" applyFont="1" applyFill="1" applyBorder="1" applyAlignment="1">
      <alignment vertical="center"/>
    </xf>
    <xf numFmtId="40" fontId="60" fillId="36" borderId="40" xfId="266" applyNumberFormat="1" applyFont="1" applyFill="1" applyBorder="1" applyAlignment="1" applyProtection="1">
      <alignment vertical="center"/>
    </xf>
    <xf numFmtId="38" fontId="112" fillId="36" borderId="22" xfId="266" applyNumberFormat="1" applyFont="1" applyFill="1" applyBorder="1"/>
    <xf numFmtId="38" fontId="98" fillId="33" borderId="7" xfId="266" applyNumberFormat="1" applyFont="1" applyFill="1" applyBorder="1"/>
    <xf numFmtId="38" fontId="61" fillId="33" borderId="7" xfId="266" applyNumberFormat="1" applyFont="1" applyFill="1" applyBorder="1"/>
    <xf numFmtId="38" fontId="83" fillId="33" borderId="7" xfId="266" applyNumberFormat="1" applyFont="1" applyFill="1" applyBorder="1"/>
    <xf numFmtId="0" fontId="98" fillId="33" borderId="7" xfId="266" applyFont="1" applyFill="1" applyBorder="1"/>
    <xf numFmtId="0" fontId="99" fillId="33" borderId="0" xfId="266" applyFont="1" applyFill="1"/>
    <xf numFmtId="0" fontId="80" fillId="33" borderId="0" xfId="266" applyFont="1" applyFill="1"/>
    <xf numFmtId="182" fontId="60" fillId="36" borderId="7" xfId="266" applyNumberFormat="1" applyFont="1" applyFill="1" applyBorder="1"/>
    <xf numFmtId="182" fontId="61" fillId="36" borderId="7" xfId="266" applyNumberFormat="1" applyFont="1" applyFill="1" applyBorder="1"/>
    <xf numFmtId="0" fontId="30" fillId="0" borderId="0" xfId="0" applyFont="1" applyFill="1"/>
    <xf numFmtId="187" fontId="30" fillId="0" borderId="0" xfId="0" applyNumberFormat="1" applyFont="1" applyFill="1" applyAlignment="1">
      <alignment horizontal="center"/>
    </xf>
    <xf numFmtId="180" fontId="31" fillId="0" borderId="0" xfId="275" applyNumberFormat="1" applyFont="1" applyFill="1"/>
    <xf numFmtId="0" fontId="30" fillId="0" borderId="0" xfId="0" applyFont="1" applyFill="1" applyAlignment="1">
      <alignment horizontal="center"/>
    </xf>
    <xf numFmtId="0" fontId="72" fillId="33" borderId="0" xfId="0" applyFont="1" applyFill="1"/>
    <xf numFmtId="38" fontId="31" fillId="33" borderId="7" xfId="266" applyNumberFormat="1" applyFont="1" applyFill="1" applyBorder="1"/>
    <xf numFmtId="0" fontId="114" fillId="0" borderId="0" xfId="266" applyFont="1"/>
    <xf numFmtId="0" fontId="17" fillId="0" borderId="0" xfId="266" applyFont="1"/>
    <xf numFmtId="38" fontId="31" fillId="36" borderId="7" xfId="266" applyNumberFormat="1" applyFont="1" applyFill="1" applyBorder="1"/>
    <xf numFmtId="0" fontId="72" fillId="0" borderId="0" xfId="0" applyFont="1"/>
    <xf numFmtId="191" fontId="31" fillId="36" borderId="7" xfId="266" applyNumberFormat="1" applyFont="1" applyFill="1" applyBorder="1"/>
    <xf numFmtId="191" fontId="114" fillId="36" borderId="7" xfId="266" applyNumberFormat="1" applyFont="1" applyFill="1" applyBorder="1"/>
    <xf numFmtId="180" fontId="31" fillId="0" borderId="0" xfId="275" applyNumberFormat="1" applyFont="1" applyFill="1" applyBorder="1"/>
    <xf numFmtId="180" fontId="96" fillId="36" borderId="21" xfId="286" applyNumberFormat="1" applyFont="1" applyFill="1" applyBorder="1" applyAlignment="1">
      <alignment horizontal="right" vertical="center"/>
    </xf>
    <xf numFmtId="0" fontId="30" fillId="0" borderId="0" xfId="0" applyFont="1" applyAlignment="1">
      <alignment horizontal="center"/>
    </xf>
    <xf numFmtId="180" fontId="31" fillId="0" borderId="0" xfId="275" applyNumberFormat="1" applyFont="1"/>
    <xf numFmtId="180" fontId="31" fillId="32" borderId="0" xfId="275" applyNumberFormat="1" applyFont="1" applyFill="1"/>
    <xf numFmtId="191" fontId="75" fillId="36" borderId="7" xfId="266" applyNumberFormat="1" applyFont="1" applyFill="1" applyBorder="1"/>
    <xf numFmtId="191" fontId="115" fillId="36" borderId="7" xfId="266" applyNumberFormat="1" applyFont="1" applyFill="1" applyBorder="1"/>
    <xf numFmtId="191" fontId="83" fillId="36" borderId="7" xfId="266" applyNumberFormat="1" applyFont="1" applyFill="1" applyBorder="1"/>
    <xf numFmtId="49" fontId="59" fillId="0" borderId="0" xfId="267" applyNumberFormat="1" applyFont="1"/>
    <xf numFmtId="0" fontId="59" fillId="0" borderId="0" xfId="267" applyFont="1"/>
    <xf numFmtId="0" fontId="93" fillId="0" borderId="0" xfId="0" applyFont="1" applyAlignment="1">
      <alignment horizontal="left"/>
    </xf>
    <xf numFmtId="49" fontId="64" fillId="0" borderId="0" xfId="267" applyNumberFormat="1" applyFont="1" applyBorder="1" applyAlignment="1" applyProtection="1">
      <alignment horizontal="centerContinuous"/>
    </xf>
    <xf numFmtId="49" fontId="111" fillId="0" borderId="0" xfId="267" applyNumberFormat="1" applyFont="1" applyBorder="1" applyAlignment="1" applyProtection="1">
      <alignment horizontal="centerContinuous"/>
    </xf>
    <xf numFmtId="39" fontId="68" fillId="0" borderId="0" xfId="267" applyNumberFormat="1" applyFont="1" applyBorder="1" applyAlignment="1" applyProtection="1">
      <alignment horizontal="centerContinuous"/>
    </xf>
    <xf numFmtId="49" fontId="68" fillId="0" borderId="0" xfId="267" applyNumberFormat="1" applyFont="1" applyBorder="1" applyAlignment="1" applyProtection="1">
      <alignment horizontal="centerContinuous"/>
    </xf>
    <xf numFmtId="49" fontId="118" fillId="0" borderId="0" xfId="267" applyNumberFormat="1" applyFont="1" applyBorder="1" applyAlignment="1" applyProtection="1">
      <alignment horizontal="centerContinuous"/>
    </xf>
    <xf numFmtId="49" fontId="67" fillId="0" borderId="0" xfId="267" applyNumberFormat="1" applyFont="1" applyBorder="1" applyAlignment="1" applyProtection="1">
      <alignment horizontal="centerContinuous"/>
    </xf>
    <xf numFmtId="49" fontId="59" fillId="24" borderId="0" xfId="267" applyNumberFormat="1" applyFont="1" applyFill="1" applyProtection="1"/>
    <xf numFmtId="49" fontId="59" fillId="0" borderId="0" xfId="267" applyNumberFormat="1" applyFont="1" applyProtection="1"/>
    <xf numFmtId="39" fontId="59" fillId="0" borderId="0" xfId="267" applyNumberFormat="1" applyFont="1" applyProtection="1"/>
    <xf numFmtId="39" fontId="32" fillId="0" borderId="0" xfId="267" applyNumberFormat="1" applyFont="1" applyAlignment="1" applyProtection="1">
      <alignment horizontal="right"/>
    </xf>
    <xf numFmtId="0" fontId="59" fillId="0" borderId="0" xfId="267" applyFont="1" applyAlignment="1">
      <alignment vertical="center"/>
    </xf>
    <xf numFmtId="49" fontId="32" fillId="0" borderId="53" xfId="267" applyNumberFormat="1" applyFont="1" applyBorder="1" applyAlignment="1" applyProtection="1">
      <alignment horizontal="center" vertical="center"/>
    </xf>
    <xf numFmtId="49" fontId="32" fillId="0" borderId="7" xfId="267" applyNumberFormat="1" applyFont="1" applyBorder="1" applyAlignment="1" applyProtection="1">
      <alignment horizontal="center" vertical="center"/>
    </xf>
    <xf numFmtId="49" fontId="32" fillId="0" borderId="7" xfId="267" applyNumberFormat="1" applyFont="1" applyBorder="1" applyAlignment="1" applyProtection="1">
      <alignment horizontal="center" vertical="center" wrapText="1"/>
    </xf>
    <xf numFmtId="49" fontId="32" fillId="0" borderId="54" xfId="267" applyNumberFormat="1" applyFont="1" applyBorder="1" applyAlignment="1" applyProtection="1">
      <alignment horizontal="center" vertical="center"/>
    </xf>
    <xf numFmtId="49" fontId="70" fillId="0" borderId="55" xfId="272" applyNumberFormat="1" applyFont="1" applyBorder="1" applyAlignment="1">
      <alignment horizontal="center"/>
    </xf>
    <xf numFmtId="49" fontId="32" fillId="0" borderId="17" xfId="272" applyNumberFormat="1" applyFont="1" applyBorder="1" applyAlignment="1">
      <alignment horizontal="left"/>
    </xf>
    <xf numFmtId="49" fontId="60" fillId="0" borderId="17" xfId="272" applyNumberFormat="1" applyFont="1" applyBorder="1" applyAlignment="1">
      <alignment horizontal="center"/>
    </xf>
    <xf numFmtId="178" fontId="32" fillId="0" borderId="14" xfId="267" applyNumberFormat="1" applyFont="1" applyBorder="1" applyProtection="1"/>
    <xf numFmtId="178" fontId="32" fillId="0" borderId="56" xfId="267" applyNumberFormat="1" applyFont="1" applyBorder="1" applyProtection="1"/>
    <xf numFmtId="49" fontId="70" fillId="0" borderId="57" xfId="267" applyNumberFormat="1" applyFont="1" applyBorder="1" applyAlignment="1" applyProtection="1">
      <alignment horizontal="center"/>
    </xf>
    <xf numFmtId="49" fontId="70" fillId="0" borderId="17" xfId="267" applyNumberFormat="1" applyFont="1" applyBorder="1" applyAlignment="1" applyProtection="1">
      <alignment horizontal="left"/>
    </xf>
    <xf numFmtId="49" fontId="61" fillId="0" borderId="17" xfId="267" applyNumberFormat="1" applyFont="1" applyBorder="1" applyAlignment="1" applyProtection="1">
      <alignment horizontal="center"/>
    </xf>
    <xf numFmtId="49" fontId="32" fillId="0" borderId="55" xfId="272" applyNumberFormat="1" applyFont="1" applyBorder="1"/>
    <xf numFmtId="49" fontId="32" fillId="0" borderId="57" xfId="267" applyNumberFormat="1" applyFont="1" applyBorder="1" applyProtection="1"/>
    <xf numFmtId="49" fontId="60" fillId="0" borderId="17" xfId="267" applyNumberFormat="1" applyFont="1" applyBorder="1" applyAlignment="1" applyProtection="1">
      <alignment horizontal="left"/>
    </xf>
    <xf numFmtId="49" fontId="60" fillId="0" borderId="17" xfId="267" applyNumberFormat="1" applyFont="1" applyBorder="1" applyAlignment="1" applyProtection="1">
      <alignment horizontal="center"/>
    </xf>
    <xf numFmtId="178" fontId="59" fillId="0" borderId="0" xfId="267" applyNumberFormat="1" applyFont="1"/>
    <xf numFmtId="49" fontId="60" fillId="0" borderId="17" xfId="272" applyNumberFormat="1" applyFont="1" applyBorder="1" applyAlignment="1">
      <alignment horizontal="left"/>
    </xf>
    <xf numFmtId="185" fontId="32" fillId="0" borderId="14" xfId="267" applyNumberFormat="1" applyFont="1" applyBorder="1" applyProtection="1"/>
    <xf numFmtId="49" fontId="32" fillId="0" borderId="57" xfId="272" applyNumberFormat="1" applyFont="1" applyBorder="1"/>
    <xf numFmtId="49" fontId="60" fillId="0" borderId="57" xfId="272" applyNumberFormat="1" applyFont="1" applyBorder="1"/>
    <xf numFmtId="49" fontId="32" fillId="0" borderId="53" xfId="272" applyNumberFormat="1" applyFont="1" applyBorder="1"/>
    <xf numFmtId="49" fontId="60" fillId="0" borderId="22" xfId="272" applyNumberFormat="1" applyFont="1" applyBorder="1" applyAlignment="1">
      <alignment horizontal="left"/>
    </xf>
    <xf numFmtId="49" fontId="60" fillId="0" borderId="22" xfId="272" applyNumberFormat="1" applyFont="1" applyBorder="1" applyAlignment="1">
      <alignment horizontal="center"/>
    </xf>
    <xf numFmtId="185" fontId="32" fillId="0" borderId="58" xfId="0" applyNumberFormat="1" applyFont="1" applyBorder="1" applyProtection="1"/>
    <xf numFmtId="185" fontId="32" fillId="0" borderId="59" xfId="0" applyNumberFormat="1" applyFont="1" applyBorder="1" applyProtection="1"/>
    <xf numFmtId="49" fontId="32" fillId="0" borderId="54" xfId="272" applyNumberFormat="1" applyFont="1" applyBorder="1"/>
    <xf numFmtId="185" fontId="32" fillId="0" borderId="22" xfId="0" applyNumberFormat="1" applyFont="1" applyBorder="1" applyProtection="1"/>
    <xf numFmtId="178" fontId="32" fillId="0" borderId="59" xfId="267" applyNumberFormat="1" applyFont="1" applyBorder="1" applyProtection="1"/>
    <xf numFmtId="178" fontId="32" fillId="0" borderId="14" xfId="0" applyNumberFormat="1" applyFont="1" applyBorder="1" applyProtection="1"/>
    <xf numFmtId="178" fontId="32" fillId="0" borderId="56" xfId="0" applyNumberFormat="1" applyFont="1" applyBorder="1" applyProtection="1"/>
    <xf numFmtId="49" fontId="70" fillId="0" borderId="57" xfId="272" applyNumberFormat="1" applyFont="1" applyBorder="1" applyAlignment="1">
      <alignment horizontal="center"/>
    </xf>
    <xf numFmtId="49" fontId="32" fillId="0" borderId="17" xfId="272" applyNumberFormat="1" applyFont="1" applyBorder="1" applyAlignment="1">
      <alignment horizontal="center"/>
    </xf>
    <xf numFmtId="4" fontId="59" fillId="0" borderId="0" xfId="267" applyNumberFormat="1" applyFont="1" applyAlignment="1">
      <alignment horizontal="left"/>
    </xf>
    <xf numFmtId="49" fontId="32" fillId="0" borderId="55" xfId="272" applyNumberFormat="1" applyFont="1" applyBorder="1" applyAlignment="1"/>
    <xf numFmtId="185" fontId="59" fillId="36" borderId="0" xfId="267" applyNumberFormat="1" applyFont="1" applyFill="1"/>
    <xf numFmtId="0" fontId="32" fillId="0" borderId="18" xfId="280" applyFont="1" applyBorder="1" applyAlignment="1">
      <alignment horizontal="left" vertical="center"/>
    </xf>
    <xf numFmtId="0" fontId="59" fillId="0" borderId="0" xfId="267" applyFont="1" applyAlignment="1"/>
    <xf numFmtId="49" fontId="60" fillId="0" borderId="55" xfId="272" applyNumberFormat="1" applyFont="1" applyBorder="1"/>
    <xf numFmtId="49" fontId="32" fillId="0" borderId="17" xfId="267" applyNumberFormat="1" applyFont="1" applyBorder="1" applyAlignment="1" applyProtection="1">
      <alignment horizontal="left"/>
    </xf>
    <xf numFmtId="49" fontId="32" fillId="0" borderId="17" xfId="267" applyNumberFormat="1" applyFont="1" applyBorder="1" applyAlignment="1" applyProtection="1">
      <alignment horizontal="center"/>
    </xf>
    <xf numFmtId="4" fontId="59" fillId="0" borderId="0" xfId="267" applyNumberFormat="1" applyFont="1"/>
    <xf numFmtId="49" fontId="32" fillId="0" borderId="55" xfId="272" applyNumberFormat="1" applyFont="1" applyBorder="1" applyAlignment="1">
      <alignment vertical="center"/>
    </xf>
    <xf numFmtId="49" fontId="60" fillId="0" borderId="17" xfId="272" applyNumberFormat="1" applyFont="1" applyBorder="1" applyAlignment="1">
      <alignment horizontal="left" vertical="center"/>
    </xf>
    <xf numFmtId="49" fontId="60" fillId="0" borderId="17" xfId="272" applyNumberFormat="1" applyFont="1" applyBorder="1" applyAlignment="1">
      <alignment horizontal="center" vertical="center"/>
    </xf>
    <xf numFmtId="49" fontId="32" fillId="24" borderId="55" xfId="272" applyNumberFormat="1" applyFont="1" applyFill="1" applyBorder="1"/>
    <xf numFmtId="49" fontId="60" fillId="24" borderId="17" xfId="272" applyNumberFormat="1" applyFont="1" applyFill="1" applyBorder="1" applyAlignment="1">
      <alignment horizontal="left"/>
    </xf>
    <xf numFmtId="49" fontId="60" fillId="24" borderId="17" xfId="272" applyNumberFormat="1" applyFont="1" applyFill="1" applyBorder="1" applyAlignment="1">
      <alignment horizontal="center"/>
    </xf>
    <xf numFmtId="178" fontId="32" fillId="24" borderId="14" xfId="267" applyNumberFormat="1" applyFont="1" applyFill="1" applyBorder="1" applyProtection="1"/>
    <xf numFmtId="178" fontId="32" fillId="24" borderId="56" xfId="267" applyNumberFormat="1" applyFont="1" applyFill="1" applyBorder="1" applyProtection="1"/>
    <xf numFmtId="49" fontId="32" fillId="24" borderId="57" xfId="272" applyNumberFormat="1" applyFont="1" applyFill="1" applyBorder="1"/>
    <xf numFmtId="0" fontId="59" fillId="24" borderId="0" xfId="267" applyFont="1" applyFill="1"/>
    <xf numFmtId="185" fontId="32" fillId="0" borderId="56" xfId="267" applyNumberFormat="1" applyFont="1" applyBorder="1" applyProtection="1"/>
    <xf numFmtId="0" fontId="32" fillId="0" borderId="0" xfId="267" applyFont="1"/>
    <xf numFmtId="49" fontId="70" fillId="0" borderId="60" xfId="267" applyNumberFormat="1" applyFont="1" applyBorder="1" applyAlignment="1" applyProtection="1">
      <alignment horizontal="center"/>
    </xf>
    <xf numFmtId="49" fontId="70" fillId="0" borderId="61" xfId="267" applyNumberFormat="1" applyFont="1" applyBorder="1" applyAlignment="1" applyProtection="1">
      <alignment horizontal="left"/>
    </xf>
    <xf numFmtId="49" fontId="70" fillId="0" borderId="61" xfId="267" applyNumberFormat="1" applyFont="1" applyBorder="1" applyAlignment="1" applyProtection="1">
      <alignment horizontal="center"/>
    </xf>
    <xf numFmtId="178" fontId="32" fillId="0" borderId="62" xfId="267" applyNumberFormat="1" applyFont="1" applyBorder="1" applyProtection="1"/>
    <xf numFmtId="178" fontId="32" fillId="0" borderId="63" xfId="267" applyNumberFormat="1" applyFont="1" applyBorder="1" applyProtection="1"/>
    <xf numFmtId="49" fontId="70" fillId="0" borderId="64" xfId="267" applyNumberFormat="1" applyFont="1" applyBorder="1" applyAlignment="1" applyProtection="1">
      <alignment horizontal="center"/>
    </xf>
    <xf numFmtId="49" fontId="32" fillId="0" borderId="65" xfId="272" applyNumberFormat="1" applyFont="1" applyFill="1" applyBorder="1"/>
    <xf numFmtId="49" fontId="60" fillId="0" borderId="0" xfId="272" applyNumberFormat="1" applyFont="1" applyFill="1" applyBorder="1" applyAlignment="1">
      <alignment horizontal="left"/>
    </xf>
    <xf numFmtId="49" fontId="32" fillId="0" borderId="0" xfId="272" applyNumberFormat="1" applyFont="1" applyFill="1" applyBorder="1"/>
    <xf numFmtId="178" fontId="32" fillId="0" borderId="0" xfId="267" applyNumberFormat="1" applyFont="1"/>
    <xf numFmtId="0" fontId="81" fillId="0" borderId="0" xfId="283" applyFont="1">
      <alignment vertical="center"/>
    </xf>
    <xf numFmtId="176" fontId="81" fillId="0" borderId="0" xfId="283" applyNumberFormat="1" applyFont="1">
      <alignment vertical="center"/>
    </xf>
    <xf numFmtId="191" fontId="59" fillId="0" borderId="0" xfId="267" applyNumberFormat="1" applyFont="1"/>
    <xf numFmtId="176" fontId="59" fillId="0" borderId="0" xfId="286" applyNumberFormat="1" applyFont="1"/>
    <xf numFmtId="0" fontId="59" fillId="0" borderId="0" xfId="265" applyFont="1" applyFill="1" applyBorder="1" applyAlignment="1">
      <alignment vertical="top"/>
    </xf>
    <xf numFmtId="180" fontId="88" fillId="32" borderId="21" xfId="286" applyNumberFormat="1" applyFont="1" applyFill="1" applyBorder="1" applyAlignment="1">
      <alignment horizontal="right" vertical="center"/>
    </xf>
    <xf numFmtId="180" fontId="88" fillId="32" borderId="17" xfId="0" applyNumberFormat="1" applyFont="1" applyFill="1" applyBorder="1" applyAlignment="1">
      <alignment horizontal="right" vertical="center"/>
    </xf>
    <xf numFmtId="180" fontId="30" fillId="37" borderId="17" xfId="0" applyNumberFormat="1" applyFont="1" applyFill="1" applyBorder="1"/>
    <xf numFmtId="180" fontId="30" fillId="34" borderId="17" xfId="0" applyNumberFormat="1" applyFont="1" applyFill="1" applyBorder="1"/>
    <xf numFmtId="180" fontId="88" fillId="0" borderId="21" xfId="286" applyNumberFormat="1" applyFont="1" applyFill="1" applyBorder="1" applyAlignment="1">
      <alignment horizontal="right" vertical="center"/>
    </xf>
    <xf numFmtId="180" fontId="88" fillId="36" borderId="17" xfId="0" applyNumberFormat="1" applyFont="1" applyFill="1" applyBorder="1" applyAlignment="1">
      <alignment horizontal="right" vertical="center"/>
    </xf>
    <xf numFmtId="180" fontId="30" fillId="0" borderId="0" xfId="0" applyNumberFormat="1" applyFont="1" applyFill="1" applyBorder="1"/>
    <xf numFmtId="192" fontId="17" fillId="33" borderId="45" xfId="284" applyNumberFormat="1" applyFont="1" applyFill="1" applyBorder="1" applyAlignment="1">
      <alignment vertical="center"/>
    </xf>
    <xf numFmtId="183" fontId="17" fillId="33" borderId="22" xfId="284" applyNumberFormat="1" applyFont="1" applyFill="1" applyBorder="1" applyAlignment="1">
      <alignment vertical="center"/>
    </xf>
    <xf numFmtId="180" fontId="30" fillId="38" borderId="17" xfId="0" applyNumberFormat="1" applyFont="1" applyFill="1" applyBorder="1"/>
    <xf numFmtId="183" fontId="17" fillId="33" borderId="45" xfId="284" applyNumberFormat="1" applyFont="1" applyFill="1" applyBorder="1" applyAlignment="1">
      <alignment vertical="center"/>
    </xf>
    <xf numFmtId="0" fontId="41" fillId="0" borderId="66" xfId="266" applyFont="1" applyBorder="1" applyAlignment="1">
      <alignment horizontal="center"/>
    </xf>
    <xf numFmtId="0" fontId="41" fillId="0" borderId="40" xfId="266" applyFont="1" applyBorder="1" applyAlignment="1">
      <alignment horizontal="center"/>
    </xf>
    <xf numFmtId="49" fontId="32" fillId="0" borderId="55" xfId="272" applyNumberFormat="1" applyFont="1" applyFill="1" applyBorder="1"/>
    <xf numFmtId="49" fontId="60" fillId="0" borderId="17" xfId="272" applyNumberFormat="1" applyFont="1" applyFill="1" applyBorder="1" applyAlignment="1">
      <alignment horizontal="left"/>
    </xf>
    <xf numFmtId="49" fontId="60" fillId="0" borderId="17" xfId="272" applyNumberFormat="1" applyFont="1" applyFill="1" applyBorder="1" applyAlignment="1">
      <alignment horizontal="center"/>
    </xf>
    <xf numFmtId="178" fontId="32" fillId="0" borderId="14" xfId="267" applyNumberFormat="1" applyFont="1" applyFill="1" applyBorder="1" applyProtection="1"/>
    <xf numFmtId="49" fontId="32" fillId="0" borderId="55" xfId="272" applyNumberFormat="1" applyFont="1" applyFill="1" applyBorder="1" applyAlignment="1">
      <alignment vertical="center"/>
    </xf>
    <xf numFmtId="49" fontId="60" fillId="0" borderId="17" xfId="272" applyNumberFormat="1" applyFont="1" applyFill="1" applyBorder="1" applyAlignment="1">
      <alignment horizontal="left" vertical="center"/>
    </xf>
    <xf numFmtId="49" fontId="60" fillId="0" borderId="17" xfId="272" applyNumberFormat="1" applyFont="1" applyFill="1" applyBorder="1" applyAlignment="1">
      <alignment horizontal="center" vertical="center"/>
    </xf>
    <xf numFmtId="178" fontId="32" fillId="0" borderId="56" xfId="267" applyNumberFormat="1" applyFont="1" applyFill="1" applyBorder="1" applyProtection="1"/>
    <xf numFmtId="183" fontId="59" fillId="33" borderId="46" xfId="284" applyNumberFormat="1" applyFont="1" applyFill="1" applyBorder="1" applyAlignment="1">
      <alignment vertical="center"/>
    </xf>
    <xf numFmtId="4" fontId="32" fillId="0" borderId="21" xfId="273" applyNumberFormat="1" applyFont="1" applyFill="1" applyBorder="1" applyAlignment="1" applyProtection="1">
      <alignment horizontal="center" vertical="center" wrapText="1"/>
    </xf>
    <xf numFmtId="4" fontId="32" fillId="0" borderId="22" xfId="273" applyNumberFormat="1" applyFont="1" applyFill="1" applyBorder="1" applyAlignment="1" applyProtection="1">
      <alignment horizontal="center" vertical="center" wrapText="1"/>
    </xf>
    <xf numFmtId="0" fontId="59" fillId="33" borderId="0" xfId="276" applyFont="1" applyFill="1" applyBorder="1"/>
    <xf numFmtId="0" fontId="59" fillId="0" borderId="17" xfId="276" applyFont="1" applyFill="1" applyBorder="1"/>
    <xf numFmtId="0" fontId="70" fillId="0" borderId="21" xfId="284" applyFont="1" applyFill="1" applyBorder="1"/>
    <xf numFmtId="0" fontId="60" fillId="0" borderId="17" xfId="284" applyFont="1" applyFill="1" applyBorder="1" applyAlignment="1">
      <alignment vertical="center" wrapText="1"/>
    </xf>
    <xf numFmtId="0" fontId="60" fillId="0" borderId="22" xfId="284" applyFont="1" applyFill="1" applyBorder="1"/>
    <xf numFmtId="0" fontId="60" fillId="0" borderId="21" xfId="284" applyFont="1" applyFill="1" applyBorder="1" applyAlignment="1">
      <alignment vertical="center" wrapText="1"/>
    </xf>
    <xf numFmtId="0" fontId="32" fillId="0" borderId="22" xfId="284" applyFont="1" applyFill="1" applyBorder="1" applyAlignment="1">
      <alignment horizontal="left" indent="1"/>
    </xf>
    <xf numFmtId="178" fontId="59" fillId="43" borderId="0" xfId="267" applyNumberFormat="1" applyFont="1" applyFill="1"/>
    <xf numFmtId="0" fontId="81" fillId="0" borderId="24" xfId="0" applyFont="1" applyBorder="1"/>
    <xf numFmtId="40" fontId="60" fillId="33" borderId="7" xfId="266" applyNumberFormat="1" applyFont="1" applyFill="1" applyBorder="1" applyAlignment="1">
      <alignment vertical="top"/>
    </xf>
    <xf numFmtId="183" fontId="17" fillId="33" borderId="17" xfId="284" applyNumberFormat="1" applyFont="1" applyFill="1" applyBorder="1" applyAlignment="1">
      <alignment vertical="center"/>
    </xf>
    <xf numFmtId="183" fontId="17" fillId="33" borderId="67" xfId="284" applyNumberFormat="1" applyFont="1" applyFill="1" applyBorder="1" applyAlignment="1">
      <alignment vertical="center"/>
    </xf>
    <xf numFmtId="183" fontId="17" fillId="0" borderId="17" xfId="284" applyNumberFormat="1" applyFont="1" applyBorder="1" applyAlignment="1">
      <alignment vertical="center"/>
    </xf>
    <xf numFmtId="40" fontId="88" fillId="0" borderId="17" xfId="336" applyNumberFormat="1" applyFont="1" applyFill="1" applyBorder="1" applyAlignment="1" applyProtection="1">
      <alignment horizontal="right" vertical="center"/>
      <protection hidden="1"/>
    </xf>
    <xf numFmtId="40" fontId="31" fillId="0" borderId="17" xfId="336" applyNumberFormat="1" applyFont="1" applyFill="1" applyBorder="1" applyAlignment="1">
      <alignment horizontal="right" vertical="center"/>
    </xf>
    <xf numFmtId="40" fontId="88" fillId="0" borderId="17" xfId="336" applyNumberFormat="1" applyFont="1" applyFill="1" applyBorder="1" applyAlignment="1">
      <alignment horizontal="right" vertical="center"/>
    </xf>
    <xf numFmtId="40" fontId="31" fillId="0" borderId="61" xfId="281" applyNumberFormat="1" applyFont="1" applyFill="1" applyBorder="1" applyAlignment="1">
      <alignment vertical="center"/>
    </xf>
    <xf numFmtId="180" fontId="88" fillId="36" borderId="21" xfId="286" applyNumberFormat="1" applyFont="1" applyFill="1" applyBorder="1" applyAlignment="1">
      <alignment horizontal="right" vertical="center"/>
    </xf>
    <xf numFmtId="180" fontId="30" fillId="39" borderId="0" xfId="0" applyNumberFormat="1" applyFont="1" applyFill="1" applyBorder="1"/>
    <xf numFmtId="0" fontId="121" fillId="0" borderId="0" xfId="275" applyFont="1" applyFill="1" applyAlignment="1">
      <alignment horizontal="right"/>
    </xf>
    <xf numFmtId="0" fontId="122" fillId="0" borderId="0" xfId="274" applyFont="1" applyFill="1" applyAlignment="1">
      <alignment horizontal="right"/>
    </xf>
    <xf numFmtId="0" fontId="31" fillId="0" borderId="0" xfId="281" applyFont="1" applyFill="1"/>
    <xf numFmtId="191" fontId="31" fillId="0" borderId="0" xfId="281" applyNumberFormat="1" applyFont="1" applyFill="1"/>
    <xf numFmtId="0" fontId="30" fillId="0" borderId="0" xfId="281" applyFont="1" applyFill="1"/>
    <xf numFmtId="0" fontId="30" fillId="0" borderId="0" xfId="280" applyFont="1" applyFill="1"/>
    <xf numFmtId="0" fontId="30" fillId="0" borderId="0" xfId="280" applyFont="1" applyFill="1" applyAlignment="1">
      <alignment horizontal="centerContinuous"/>
    </xf>
    <xf numFmtId="0" fontId="123" fillId="0" borderId="0" xfId="0" applyFont="1" applyFill="1" applyAlignment="1">
      <alignment horizontal="center"/>
    </xf>
    <xf numFmtId="180" fontId="31" fillId="0" borderId="0" xfId="264" applyNumberFormat="1" applyFont="1" applyFill="1" applyBorder="1" applyAlignment="1">
      <alignment vertical="center"/>
    </xf>
    <xf numFmtId="40" fontId="31" fillId="0" borderId="0" xfId="281" applyNumberFormat="1" applyFont="1" applyFill="1"/>
    <xf numFmtId="4" fontId="31" fillId="0" borderId="0" xfId="281" applyNumberFormat="1" applyFont="1" applyFill="1"/>
    <xf numFmtId="183" fontId="17" fillId="24" borderId="22" xfId="284" applyNumberFormat="1" applyFont="1" applyFill="1" applyBorder="1" applyAlignment="1">
      <alignment vertical="center"/>
    </xf>
    <xf numFmtId="183" fontId="17" fillId="0" borderId="46" xfId="284" applyNumberFormat="1" applyFont="1" applyBorder="1" applyAlignment="1">
      <alignment vertical="center"/>
    </xf>
    <xf numFmtId="183" fontId="17" fillId="0" borderId="45" xfId="284" applyNumberFormat="1" applyFont="1" applyFill="1" applyBorder="1" applyAlignment="1">
      <alignment vertical="center"/>
    </xf>
    <xf numFmtId="0" fontId="124" fillId="0" borderId="0" xfId="266" applyFont="1"/>
    <xf numFmtId="0" fontId="42" fillId="0" borderId="0" xfId="266" applyFont="1"/>
    <xf numFmtId="0" fontId="114" fillId="36" borderId="0" xfId="266" applyFont="1" applyFill="1"/>
    <xf numFmtId="0" fontId="17" fillId="36" borderId="0" xfId="266" applyFont="1" applyFill="1"/>
    <xf numFmtId="191" fontId="125" fillId="36" borderId="7" xfId="266" applyNumberFormat="1" applyFont="1" applyFill="1" applyBorder="1" applyAlignment="1">
      <alignment vertical="center" wrapText="1"/>
    </xf>
    <xf numFmtId="191" fontId="114" fillId="36" borderId="7" xfId="266" applyNumberFormat="1" applyFont="1" applyFill="1" applyBorder="1" applyProtection="1"/>
    <xf numFmtId="191" fontId="115" fillId="36" borderId="7" xfId="266" applyNumberFormat="1" applyFont="1" applyFill="1" applyBorder="1" applyProtection="1"/>
    <xf numFmtId="40" fontId="88" fillId="0" borderId="21" xfId="336" applyNumberFormat="1" applyFont="1" applyFill="1" applyBorder="1" applyAlignment="1" applyProtection="1">
      <alignment horizontal="right" vertical="center"/>
      <protection hidden="1"/>
    </xf>
    <xf numFmtId="180" fontId="30" fillId="44" borderId="17" xfId="0" applyNumberFormat="1" applyFont="1" applyFill="1" applyBorder="1"/>
    <xf numFmtId="0" fontId="17" fillId="0" borderId="0" xfId="276" applyFont="1"/>
    <xf numFmtId="0" fontId="17" fillId="0" borderId="20" xfId="276" applyFont="1" applyBorder="1" applyAlignment="1">
      <alignment horizontal="centerContinuous"/>
    </xf>
    <xf numFmtId="0" fontId="17" fillId="0" borderId="44" xfId="276" applyFont="1" applyBorder="1" applyAlignment="1">
      <alignment horizontal="centerContinuous"/>
    </xf>
    <xf numFmtId="0" fontId="17" fillId="0" borderId="24" xfId="276" applyFont="1" applyBorder="1" applyAlignment="1">
      <alignment horizontal="centerContinuous"/>
    </xf>
    <xf numFmtId="0" fontId="17" fillId="0" borderId="7" xfId="276" applyFont="1" applyBorder="1" applyAlignment="1">
      <alignment horizontal="center"/>
    </xf>
    <xf numFmtId="183" fontId="17" fillId="24" borderId="7" xfId="284" applyNumberFormat="1" applyFont="1" applyFill="1" applyBorder="1" applyAlignment="1">
      <alignment vertical="center"/>
    </xf>
    <xf numFmtId="190" fontId="17" fillId="24" borderId="45" xfId="279" applyNumberFormat="1" applyFont="1" applyFill="1" applyBorder="1" applyAlignment="1">
      <alignment vertical="center"/>
    </xf>
    <xf numFmtId="184" fontId="17" fillId="24" borderId="67" xfId="279" applyNumberFormat="1" applyFont="1" applyFill="1" applyBorder="1" applyAlignment="1">
      <alignment vertical="center"/>
    </xf>
    <xf numFmtId="183" fontId="17" fillId="0" borderId="22" xfId="284" applyNumberFormat="1" applyFont="1" applyBorder="1" applyAlignment="1">
      <alignment vertical="center"/>
    </xf>
    <xf numFmtId="184" fontId="17" fillId="24" borderId="45" xfId="279" applyNumberFormat="1" applyFont="1" applyFill="1" applyBorder="1" applyAlignment="1">
      <alignment vertical="center"/>
    </xf>
    <xf numFmtId="184" fontId="17" fillId="0" borderId="46" xfId="279" applyNumberFormat="1" applyFont="1" applyBorder="1" applyAlignment="1">
      <alignment vertical="center"/>
    </xf>
    <xf numFmtId="184" fontId="17" fillId="0" borderId="17" xfId="279" applyNumberFormat="1" applyFont="1" applyBorder="1" applyAlignment="1">
      <alignment vertical="center"/>
    </xf>
    <xf numFmtId="184" fontId="17" fillId="0" borderId="21" xfId="279" applyNumberFormat="1" applyFont="1" applyBorder="1" applyAlignment="1">
      <alignment vertical="center"/>
    </xf>
    <xf numFmtId="192" fontId="17" fillId="0" borderId="45" xfId="284" applyNumberFormat="1" applyFont="1" applyBorder="1" applyAlignment="1">
      <alignment vertical="center"/>
    </xf>
    <xf numFmtId="184" fontId="17" fillId="0" borderId="67" xfId="279" applyNumberFormat="1" applyFont="1" applyBorder="1" applyAlignment="1">
      <alignment vertical="center"/>
    </xf>
    <xf numFmtId="183" fontId="17" fillId="0" borderId="67" xfId="284" applyNumberFormat="1" applyFont="1" applyBorder="1" applyAlignment="1">
      <alignment vertical="center"/>
    </xf>
    <xf numFmtId="183" fontId="17" fillId="0" borderId="45" xfId="284" applyNumberFormat="1" applyFont="1" applyBorder="1" applyAlignment="1">
      <alignment vertical="center"/>
    </xf>
    <xf numFmtId="183" fontId="17" fillId="0" borderId="7" xfId="284" applyNumberFormat="1" applyFont="1" applyBorder="1" applyAlignment="1">
      <alignment vertical="center"/>
    </xf>
    <xf numFmtId="183" fontId="17" fillId="0" borderId="22" xfId="284" applyNumberFormat="1" applyFont="1" applyFill="1" applyBorder="1" applyAlignment="1">
      <alignment vertical="center"/>
    </xf>
    <xf numFmtId="184" fontId="17" fillId="33" borderId="46" xfId="279" applyNumberFormat="1" applyFont="1" applyFill="1" applyBorder="1" applyAlignment="1">
      <alignment vertical="center"/>
    </xf>
    <xf numFmtId="184" fontId="17" fillId="33" borderId="22" xfId="279" applyNumberFormat="1" applyFont="1" applyFill="1" applyBorder="1" applyAlignment="1">
      <alignment vertical="center"/>
    </xf>
    <xf numFmtId="184" fontId="17" fillId="33" borderId="21" xfId="279" applyNumberFormat="1" applyFont="1" applyFill="1" applyBorder="1" applyAlignment="1">
      <alignment vertical="center"/>
    </xf>
    <xf numFmtId="184" fontId="17" fillId="33" borderId="67" xfId="279" applyNumberFormat="1" applyFont="1" applyFill="1" applyBorder="1" applyAlignment="1">
      <alignment vertical="center"/>
    </xf>
    <xf numFmtId="183" fontId="17" fillId="0" borderId="17" xfId="284" applyNumberFormat="1" applyFont="1" applyFill="1" applyBorder="1" applyAlignment="1">
      <alignment vertical="center"/>
    </xf>
    <xf numFmtId="181" fontId="17" fillId="0" borderId="21" xfId="276" applyNumberFormat="1" applyFont="1" applyBorder="1" applyAlignment="1">
      <alignment vertical="center"/>
    </xf>
    <xf numFmtId="0" fontId="17" fillId="0" borderId="21" xfId="276" applyFont="1" applyBorder="1"/>
    <xf numFmtId="181" fontId="17" fillId="0" borderId="45" xfId="276" applyNumberFormat="1" applyFont="1" applyBorder="1" applyAlignment="1">
      <alignment vertical="center"/>
    </xf>
    <xf numFmtId="0" fontId="17" fillId="0" borderId="45" xfId="276" applyFont="1" applyBorder="1"/>
    <xf numFmtId="181" fontId="17" fillId="0" borderId="22" xfId="276" applyNumberFormat="1" applyFont="1" applyBorder="1" applyAlignment="1">
      <alignment vertical="center"/>
    </xf>
    <xf numFmtId="0" fontId="17" fillId="0" borderId="22" xfId="276" applyFont="1" applyBorder="1"/>
    <xf numFmtId="0" fontId="17" fillId="33" borderId="0" xfId="276" applyFont="1" applyFill="1" applyAlignment="1">
      <alignment horizontal="center"/>
    </xf>
    <xf numFmtId="0" fontId="17" fillId="33" borderId="22" xfId="276" applyFont="1" applyFill="1" applyBorder="1" applyAlignment="1">
      <alignment horizontal="center"/>
    </xf>
    <xf numFmtId="0" fontId="17" fillId="0" borderId="17" xfId="276" applyFont="1" applyBorder="1"/>
    <xf numFmtId="0" fontId="17" fillId="0" borderId="67" xfId="276" applyFont="1" applyBorder="1"/>
    <xf numFmtId="181" fontId="17" fillId="0" borderId="46" xfId="276" applyNumberFormat="1" applyFont="1" applyBorder="1" applyAlignment="1">
      <alignment vertical="center"/>
    </xf>
    <xf numFmtId="0" fontId="17" fillId="0" borderId="46" xfId="276" applyFont="1" applyBorder="1"/>
    <xf numFmtId="0" fontId="71" fillId="0" borderId="24" xfId="0" applyFont="1" applyBorder="1" applyAlignment="1">
      <alignment wrapText="1"/>
    </xf>
    <xf numFmtId="0" fontId="32" fillId="36" borderId="21" xfId="0" applyFont="1" applyFill="1" applyBorder="1"/>
    <xf numFmtId="0" fontId="32" fillId="36" borderId="22" xfId="0" applyFont="1" applyFill="1" applyBorder="1"/>
    <xf numFmtId="0" fontId="17" fillId="36" borderId="22" xfId="276" applyFont="1" applyFill="1" applyBorder="1" applyAlignment="1">
      <alignment horizontal="center"/>
    </xf>
    <xf numFmtId="0" fontId="17" fillId="36" borderId="7" xfId="276" applyFont="1" applyFill="1" applyBorder="1" applyAlignment="1">
      <alignment horizontal="center"/>
    </xf>
    <xf numFmtId="0" fontId="70" fillId="36" borderId="7" xfId="0" applyFont="1" applyFill="1" applyBorder="1" applyAlignment="1">
      <alignment vertical="center"/>
    </xf>
    <xf numFmtId="40" fontId="60" fillId="32" borderId="40" xfId="266" applyNumberFormat="1" applyFont="1" applyFill="1" applyBorder="1" applyAlignment="1" applyProtection="1">
      <alignment vertical="top"/>
    </xf>
    <xf numFmtId="0" fontId="126" fillId="0" borderId="0" xfId="266" applyFont="1" applyBorder="1" applyAlignment="1">
      <alignment horizontal="centerContinuous"/>
    </xf>
    <xf numFmtId="0" fontId="8" fillId="0" borderId="0" xfId="266" applyFont="1" applyBorder="1"/>
    <xf numFmtId="0" fontId="8" fillId="0" borderId="68" xfId="266" applyFont="1" applyBorder="1"/>
    <xf numFmtId="0" fontId="8" fillId="0" borderId="69" xfId="266" applyFont="1" applyBorder="1"/>
    <xf numFmtId="0" fontId="8" fillId="0" borderId="40" xfId="266" applyFont="1" applyBorder="1"/>
    <xf numFmtId="0" fontId="8" fillId="0" borderId="40" xfId="266" applyFont="1" applyBorder="1" applyAlignment="1">
      <alignment horizontal="center" wrapText="1"/>
    </xf>
    <xf numFmtId="0" fontId="8" fillId="0" borderId="50" xfId="266" applyFont="1" applyBorder="1"/>
    <xf numFmtId="0" fontId="8" fillId="0" borderId="52" xfId="266" applyFont="1" applyBorder="1"/>
    <xf numFmtId="0" fontId="8" fillId="0" borderId="66" xfId="266" applyFont="1" applyBorder="1"/>
    <xf numFmtId="0" fontId="4" fillId="33" borderId="70" xfId="266" applyFont="1" applyFill="1" applyBorder="1" applyAlignment="1">
      <alignment horizontal="justify" vertical="top" wrapText="1"/>
    </xf>
    <xf numFmtId="0" fontId="4" fillId="33" borderId="40" xfId="266" applyFont="1" applyFill="1" applyBorder="1" applyAlignment="1">
      <alignment vertical="top"/>
    </xf>
    <xf numFmtId="0" fontId="127" fillId="33" borderId="70" xfId="266" applyFont="1" applyFill="1" applyBorder="1" applyAlignment="1">
      <alignment horizontal="justify" vertical="top" wrapText="1"/>
    </xf>
    <xf numFmtId="0" fontId="4" fillId="33" borderId="40" xfId="266" applyFont="1" applyFill="1" applyBorder="1" applyAlignment="1">
      <alignment vertical="top" wrapText="1"/>
    </xf>
    <xf numFmtId="0" fontId="4" fillId="0" borderId="70" xfId="266" applyFont="1" applyBorder="1" applyAlignment="1">
      <alignment horizontal="justify" vertical="top" wrapText="1"/>
    </xf>
    <xf numFmtId="0" fontId="4" fillId="0" borderId="40" xfId="266" applyFont="1" applyBorder="1" applyAlignment="1">
      <alignment vertical="top" wrapText="1"/>
    </xf>
    <xf numFmtId="0" fontId="127" fillId="0" borderId="70" xfId="266" applyFont="1" applyBorder="1" applyAlignment="1">
      <alignment horizontal="left" vertical="top" wrapText="1"/>
    </xf>
    <xf numFmtId="0" fontId="130" fillId="33" borderId="40" xfId="0" applyFont="1" applyFill="1" applyBorder="1" applyAlignment="1">
      <alignment vertical="top"/>
    </xf>
    <xf numFmtId="0" fontId="44" fillId="0" borderId="0" xfId="266" applyFont="1"/>
    <xf numFmtId="0" fontId="15" fillId="0" borderId="0" xfId="266" applyFont="1"/>
    <xf numFmtId="0" fontId="131" fillId="33" borderId="0" xfId="266" applyFont="1" applyFill="1"/>
    <xf numFmtId="0" fontId="131" fillId="0" borderId="0" xfId="266" applyFont="1"/>
    <xf numFmtId="0" fontId="15" fillId="36" borderId="0" xfId="266" applyFont="1" applyFill="1"/>
    <xf numFmtId="191" fontId="15" fillId="0" borderId="0" xfId="266" applyNumberFormat="1" applyFont="1"/>
    <xf numFmtId="0" fontId="8" fillId="0" borderId="0" xfId="266" applyFont="1"/>
    <xf numFmtId="0" fontId="8" fillId="0" borderId="0" xfId="267" applyFont="1"/>
    <xf numFmtId="0" fontId="8" fillId="0" borderId="0" xfId="267" applyFont="1" applyAlignment="1">
      <alignment vertical="center"/>
    </xf>
    <xf numFmtId="0" fontId="8" fillId="24" borderId="0" xfId="267" applyFont="1" applyFill="1"/>
    <xf numFmtId="0" fontId="4" fillId="0" borderId="0" xfId="267" applyFont="1"/>
    <xf numFmtId="0" fontId="8" fillId="0" borderId="0" xfId="265" applyFont="1" applyFill="1"/>
    <xf numFmtId="0" fontId="8" fillId="0" borderId="0" xfId="265" applyFont="1" applyFill="1" applyAlignment="1">
      <alignment vertical="center"/>
    </xf>
    <xf numFmtId="0" fontId="8" fillId="0" borderId="0" xfId="265" applyFont="1" applyFill="1" applyAlignment="1">
      <alignment horizontal="center" vertical="center"/>
    </xf>
    <xf numFmtId="0" fontId="12" fillId="0" borderId="0" xfId="265" applyFont="1" applyFill="1" applyAlignment="1">
      <alignment vertical="top"/>
    </xf>
    <xf numFmtId="0" fontId="8" fillId="0" borderId="0" xfId="265" applyFont="1" applyFill="1" applyAlignment="1">
      <alignment vertical="top"/>
    </xf>
    <xf numFmtId="0" fontId="8" fillId="0" borderId="0" xfId="265" applyFont="1" applyFill="1" applyBorder="1" applyAlignment="1">
      <alignment vertical="top"/>
    </xf>
    <xf numFmtId="0" fontId="4" fillId="36" borderId="17" xfId="0" applyFont="1" applyFill="1" applyBorder="1" applyAlignment="1">
      <alignment horizontal="center"/>
    </xf>
    <xf numFmtId="43" fontId="3" fillId="33" borderId="0" xfId="286" applyFont="1" applyFill="1" applyAlignment="1">
      <alignment vertical="center"/>
    </xf>
    <xf numFmtId="0" fontId="4" fillId="0" borderId="0" xfId="0" applyFont="1" applyBorder="1"/>
    <xf numFmtId="38" fontId="133" fillId="33" borderId="40" xfId="266" applyNumberFormat="1" applyFont="1" applyFill="1" applyBorder="1" applyProtection="1"/>
    <xf numFmtId="38" fontId="59" fillId="0" borderId="0" xfId="266" applyNumberFormat="1" applyFont="1" applyBorder="1"/>
    <xf numFmtId="38" fontId="59" fillId="0" borderId="0" xfId="266" applyNumberFormat="1" applyFont="1"/>
    <xf numFmtId="0" fontId="1" fillId="0" borderId="0" xfId="271" applyFill="1">
      <alignment vertical="center"/>
    </xf>
    <xf numFmtId="0" fontId="132" fillId="0" borderId="0" xfId="0" applyFont="1"/>
    <xf numFmtId="0" fontId="4" fillId="0" borderId="18" xfId="280" applyFont="1" applyBorder="1" applyAlignment="1">
      <alignment horizontal="left" vertical="center" indent="1"/>
    </xf>
    <xf numFmtId="178" fontId="4" fillId="0" borderId="56" xfId="267" applyNumberFormat="1" applyFont="1" applyBorder="1" applyProtection="1"/>
    <xf numFmtId="49" fontId="3" fillId="0" borderId="17" xfId="267" applyNumberFormat="1" applyFont="1" applyBorder="1" applyAlignment="1" applyProtection="1">
      <alignment horizontal="left"/>
    </xf>
    <xf numFmtId="49" fontId="3" fillId="0" borderId="17" xfId="267" applyNumberFormat="1" applyFont="1" applyBorder="1" applyAlignment="1" applyProtection="1">
      <alignment horizontal="center"/>
    </xf>
    <xf numFmtId="49" fontId="3" fillId="0" borderId="17" xfId="267" applyNumberFormat="1" applyFont="1" applyFill="1" applyBorder="1" applyAlignment="1" applyProtection="1">
      <alignment horizontal="left"/>
    </xf>
    <xf numFmtId="0" fontId="85" fillId="0" borderId="0" xfId="275" applyFont="1" applyFill="1" applyAlignment="1">
      <alignment horizontal="centerContinuous"/>
    </xf>
    <xf numFmtId="0" fontId="121" fillId="0" borderId="0" xfId="275" applyFont="1" applyFill="1" applyAlignment="1">
      <alignment horizontal="left"/>
    </xf>
    <xf numFmtId="0" fontId="32" fillId="0" borderId="0" xfId="280" applyFont="1" applyFill="1" applyAlignment="1">
      <alignment horizontal="centerContinuous"/>
    </xf>
    <xf numFmtId="0" fontId="32" fillId="0" borderId="0" xfId="280" applyFont="1" applyFill="1"/>
    <xf numFmtId="0" fontId="86" fillId="0" borderId="0" xfId="274" applyFont="1" applyFill="1" applyAlignment="1">
      <alignment horizontal="centerContinuous"/>
    </xf>
    <xf numFmtId="0" fontId="30" fillId="0" borderId="0" xfId="280" applyFont="1" applyFill="1" applyAlignment="1">
      <alignment horizontal="left"/>
    </xf>
    <xf numFmtId="0" fontId="122" fillId="0" borderId="0" xfId="274" applyFont="1" applyFill="1" applyAlignment="1">
      <alignment horizontal="left"/>
    </xf>
    <xf numFmtId="0" fontId="32" fillId="0" borderId="0" xfId="274" applyFont="1" applyFill="1" applyAlignment="1">
      <alignment horizontal="centerContinuous"/>
    </xf>
    <xf numFmtId="0" fontId="113" fillId="0" borderId="0" xfId="274" applyFont="1" applyFill="1" applyAlignment="1">
      <alignment horizontal="center"/>
    </xf>
    <xf numFmtId="0" fontId="32" fillId="0" borderId="0" xfId="280" applyFont="1" applyFill="1" applyAlignment="1">
      <alignment horizontal="right"/>
    </xf>
    <xf numFmtId="0" fontId="70" fillId="0" borderId="71" xfId="280" applyFont="1" applyFill="1" applyBorder="1" applyAlignment="1">
      <alignment horizontal="center" vertical="center"/>
    </xf>
    <xf numFmtId="40" fontId="61" fillId="0" borderId="72" xfId="280" applyNumberFormat="1" applyFont="1" applyFill="1" applyBorder="1" applyAlignment="1">
      <alignment vertical="center"/>
    </xf>
    <xf numFmtId="179" fontId="70" fillId="0" borderId="0" xfId="286" applyNumberFormat="1" applyFont="1" applyFill="1" applyBorder="1" applyAlignment="1">
      <alignment vertical="center"/>
    </xf>
    <xf numFmtId="40" fontId="61" fillId="0" borderId="17" xfId="280" applyNumberFormat="1" applyFont="1" applyFill="1" applyBorder="1" applyAlignment="1">
      <alignment vertical="center"/>
    </xf>
    <xf numFmtId="0" fontId="70" fillId="0" borderId="18" xfId="280" applyFont="1" applyFill="1" applyBorder="1" applyAlignment="1">
      <alignment vertical="center"/>
    </xf>
    <xf numFmtId="178" fontId="70" fillId="0" borderId="0" xfId="280" applyNumberFormat="1" applyFont="1" applyFill="1" applyBorder="1" applyAlignment="1">
      <alignment vertical="center"/>
    </xf>
    <xf numFmtId="40" fontId="60" fillId="0" borderId="17" xfId="280" applyNumberFormat="1" applyFont="1" applyFill="1" applyBorder="1" applyAlignment="1">
      <alignment vertical="center"/>
    </xf>
    <xf numFmtId="179" fontId="32" fillId="0" borderId="0" xfId="286" applyNumberFormat="1" applyFont="1" applyFill="1" applyBorder="1" applyAlignment="1">
      <alignment vertical="center"/>
    </xf>
    <xf numFmtId="0" fontId="30" fillId="0" borderId="0" xfId="280" applyFont="1" applyFill="1" applyBorder="1" applyAlignment="1">
      <alignment vertical="center"/>
    </xf>
    <xf numFmtId="0" fontId="32" fillId="0" borderId="18" xfId="282" applyFont="1" applyFill="1" applyBorder="1" applyAlignment="1">
      <alignment vertical="center"/>
    </xf>
    <xf numFmtId="0" fontId="31" fillId="0" borderId="0" xfId="280" applyFont="1" applyFill="1" applyBorder="1" applyAlignment="1">
      <alignment vertical="center"/>
    </xf>
    <xf numFmtId="0" fontId="60" fillId="0" borderId="18" xfId="282" applyFont="1" applyFill="1" applyBorder="1" applyAlignment="1">
      <alignment vertical="center"/>
    </xf>
    <xf numFmtId="0" fontId="60" fillId="0" borderId="18" xfId="280" applyFont="1" applyFill="1" applyBorder="1" applyAlignment="1">
      <alignment vertical="center"/>
    </xf>
    <xf numFmtId="185" fontId="60" fillId="0" borderId="0" xfId="280" applyNumberFormat="1" applyFont="1" applyFill="1" applyBorder="1" applyAlignment="1">
      <alignment vertical="center"/>
    </xf>
    <xf numFmtId="40" fontId="60" fillId="0" borderId="17" xfId="336" applyNumberFormat="1" applyFont="1" applyFill="1" applyBorder="1" applyAlignment="1">
      <alignment horizontal="right" vertical="center"/>
    </xf>
    <xf numFmtId="178" fontId="61" fillId="0" borderId="0" xfId="280" applyNumberFormat="1" applyFont="1" applyFill="1" applyBorder="1" applyAlignment="1">
      <alignment vertical="center"/>
    </xf>
    <xf numFmtId="178" fontId="60" fillId="0" borderId="0" xfId="280" applyNumberFormat="1" applyFont="1" applyFill="1" applyBorder="1" applyAlignment="1">
      <alignment vertical="center"/>
    </xf>
    <xf numFmtId="185" fontId="61" fillId="0" borderId="0" xfId="280" applyNumberFormat="1" applyFont="1" applyFill="1" applyBorder="1" applyAlignment="1">
      <alignment vertical="center"/>
    </xf>
    <xf numFmtId="40" fontId="31" fillId="0" borderId="61" xfId="286" applyNumberFormat="1" applyFont="1" applyFill="1" applyBorder="1" applyAlignment="1">
      <alignment vertical="center"/>
    </xf>
    <xf numFmtId="40" fontId="60" fillId="0" borderId="22" xfId="280" applyNumberFormat="1" applyFont="1" applyFill="1" applyBorder="1" applyAlignment="1">
      <alignment vertical="center"/>
    </xf>
    <xf numFmtId="0" fontId="60" fillId="0" borderId="0" xfId="281" applyFont="1" applyFill="1"/>
    <xf numFmtId="40" fontId="31" fillId="0" borderId="0" xfId="280" applyNumberFormat="1" applyFont="1" applyFill="1"/>
    <xf numFmtId="4" fontId="60" fillId="0" borderId="0" xfId="280" applyNumberFormat="1" applyFont="1" applyFill="1"/>
    <xf numFmtId="0" fontId="31" fillId="0" borderId="0" xfId="280" applyFont="1" applyFill="1"/>
    <xf numFmtId="0" fontId="82" fillId="0" borderId="0" xfId="281" applyFont="1" applyFill="1"/>
    <xf numFmtId="43" fontId="70" fillId="0" borderId="0" xfId="286" applyFont="1" applyFill="1"/>
    <xf numFmtId="43" fontId="31" fillId="0" borderId="0" xfId="286" applyFont="1" applyFill="1"/>
    <xf numFmtId="43" fontId="88" fillId="0" borderId="0" xfId="286" applyFont="1" applyFill="1"/>
    <xf numFmtId="43" fontId="96" fillId="0" borderId="0" xfId="286" applyFont="1" applyFill="1"/>
    <xf numFmtId="43" fontId="61" fillId="0" borderId="0" xfId="286" applyFont="1" applyFill="1"/>
    <xf numFmtId="0" fontId="32" fillId="0" borderId="0" xfId="281" applyFont="1" applyFill="1"/>
    <xf numFmtId="191" fontId="31" fillId="0" borderId="0" xfId="280" applyNumberFormat="1" applyFont="1" applyFill="1"/>
    <xf numFmtId="191" fontId="60" fillId="0" borderId="0" xfId="280" applyNumberFormat="1" applyFont="1" applyFill="1"/>
    <xf numFmtId="191" fontId="32" fillId="0" borderId="0" xfId="280" applyNumberFormat="1" applyFont="1" applyFill="1"/>
    <xf numFmtId="0" fontId="100" fillId="0" borderId="7" xfId="281" applyFont="1" applyFill="1" applyBorder="1"/>
    <xf numFmtId="40" fontId="31" fillId="0" borderId="7" xfId="286" applyNumberFormat="1" applyFont="1" applyFill="1" applyBorder="1" applyAlignment="1">
      <alignment vertical="center"/>
    </xf>
    <xf numFmtId="40" fontId="60" fillId="0" borderId="7" xfId="286" applyNumberFormat="1" applyFont="1" applyFill="1" applyBorder="1" applyAlignment="1">
      <alignment vertical="center"/>
    </xf>
    <xf numFmtId="0" fontId="32" fillId="0" borderId="7" xfId="281" applyFont="1" applyFill="1" applyBorder="1"/>
    <xf numFmtId="185" fontId="120" fillId="0" borderId="7" xfId="0" applyNumberFormat="1" applyFont="1" applyFill="1" applyBorder="1" applyAlignment="1">
      <alignment vertical="center"/>
    </xf>
    <xf numFmtId="185" fontId="105" fillId="0" borderId="7" xfId="0" applyNumberFormat="1" applyFont="1" applyFill="1" applyBorder="1" applyAlignment="1">
      <alignment vertical="center"/>
    </xf>
    <xf numFmtId="179" fontId="30" fillId="0" borderId="0" xfId="280" applyNumberFormat="1" applyFont="1" applyFill="1"/>
    <xf numFmtId="192" fontId="17" fillId="36" borderId="45" xfId="284" applyNumberFormat="1" applyFont="1" applyFill="1" applyBorder="1" applyAlignment="1">
      <alignment vertical="center"/>
    </xf>
    <xf numFmtId="183" fontId="17" fillId="36" borderId="45" xfId="284" applyNumberFormat="1" applyFont="1" applyFill="1" applyBorder="1" applyAlignment="1">
      <alignment vertical="center"/>
    </xf>
    <xf numFmtId="183" fontId="17" fillId="36" borderId="46" xfId="284" applyNumberFormat="1" applyFont="1" applyFill="1" applyBorder="1" applyAlignment="1">
      <alignment vertical="center"/>
    </xf>
    <xf numFmtId="192" fontId="134" fillId="36" borderId="46" xfId="284" applyNumberFormat="1" applyFont="1" applyFill="1" applyBorder="1" applyAlignment="1">
      <alignment vertical="center"/>
    </xf>
    <xf numFmtId="183" fontId="134" fillId="33" borderId="22" xfId="284" applyNumberFormat="1" applyFont="1" applyFill="1" applyBorder="1" applyAlignment="1">
      <alignment vertical="center"/>
    </xf>
    <xf numFmtId="0" fontId="22" fillId="33" borderId="70" xfId="266" applyFont="1" applyFill="1" applyBorder="1" applyAlignment="1">
      <alignment horizontal="left" vertical="top"/>
    </xf>
    <xf numFmtId="38" fontId="3" fillId="33" borderId="7" xfId="266" applyNumberFormat="1" applyFont="1" applyFill="1" applyBorder="1"/>
    <xf numFmtId="40" fontId="3" fillId="33" borderId="7" xfId="266" applyNumberFormat="1" applyFont="1" applyFill="1" applyBorder="1" applyAlignment="1"/>
    <xf numFmtId="38" fontId="133" fillId="33" borderId="40" xfId="266" applyNumberFormat="1" applyFont="1" applyFill="1" applyBorder="1" applyAlignment="1">
      <alignment vertical="top"/>
    </xf>
    <xf numFmtId="38" fontId="133" fillId="33" borderId="40" xfId="266" applyNumberFormat="1" applyFont="1" applyFill="1" applyBorder="1" applyAlignment="1" applyProtection="1">
      <alignment vertical="top"/>
    </xf>
    <xf numFmtId="40" fontId="133" fillId="33" borderId="40" xfId="266" applyNumberFormat="1" applyFont="1" applyFill="1" applyBorder="1" applyAlignment="1" applyProtection="1">
      <alignment vertical="top"/>
    </xf>
    <xf numFmtId="3" fontId="133" fillId="33" borderId="40" xfId="266" applyNumberFormat="1" applyFont="1" applyFill="1" applyBorder="1" applyAlignment="1" applyProtection="1">
      <alignment vertical="top"/>
    </xf>
    <xf numFmtId="40" fontId="133" fillId="33" borderId="40" xfId="266" applyNumberFormat="1" applyFont="1" applyFill="1" applyBorder="1" applyAlignment="1">
      <alignment vertical="top"/>
    </xf>
    <xf numFmtId="37" fontId="133" fillId="33" borderId="40" xfId="266" applyNumberFormat="1" applyFont="1" applyFill="1" applyBorder="1" applyAlignment="1" applyProtection="1">
      <alignment vertical="top"/>
    </xf>
    <xf numFmtId="40" fontId="133" fillId="32" borderId="40" xfId="266" applyNumberFormat="1" applyFont="1" applyFill="1" applyBorder="1" applyAlignment="1" applyProtection="1">
      <alignment vertical="top"/>
    </xf>
    <xf numFmtId="182" fontId="133" fillId="33" borderId="40" xfId="266" applyNumberFormat="1" applyFont="1" applyFill="1" applyBorder="1" applyAlignment="1" applyProtection="1">
      <alignment vertical="top"/>
    </xf>
    <xf numFmtId="38" fontId="3" fillId="33" borderId="40" xfId="266" applyNumberFormat="1" applyFont="1" applyFill="1" applyBorder="1" applyAlignment="1">
      <alignment vertical="top"/>
    </xf>
    <xf numFmtId="38" fontId="3" fillId="33" borderId="40" xfId="266" applyNumberFormat="1" applyFont="1" applyFill="1" applyBorder="1" applyAlignment="1" applyProtection="1">
      <alignment vertical="top"/>
    </xf>
    <xf numFmtId="3" fontId="3" fillId="33" borderId="40" xfId="266" applyNumberFormat="1" applyFont="1" applyFill="1" applyBorder="1" applyAlignment="1" applyProtection="1">
      <alignment vertical="top"/>
    </xf>
    <xf numFmtId="40" fontId="3" fillId="33" borderId="40" xfId="266" applyNumberFormat="1" applyFont="1" applyFill="1" applyBorder="1" applyAlignment="1" applyProtection="1">
      <alignment vertical="top"/>
    </xf>
    <xf numFmtId="38" fontId="3" fillId="33" borderId="40" xfId="266" applyNumberFormat="1" applyFont="1" applyFill="1" applyBorder="1" applyProtection="1"/>
    <xf numFmtId="38" fontId="3" fillId="33" borderId="40" xfId="0" applyNumberFormat="1" applyFont="1" applyFill="1" applyBorder="1" applyAlignment="1">
      <alignment vertical="center"/>
    </xf>
    <xf numFmtId="180" fontId="32" fillId="0" borderId="22" xfId="0" applyNumberFormat="1" applyFont="1" applyFill="1" applyBorder="1"/>
    <xf numFmtId="180" fontId="30" fillId="0" borderId="22" xfId="0" applyNumberFormat="1" applyFont="1" applyFill="1" applyBorder="1"/>
    <xf numFmtId="180" fontId="98" fillId="0" borderId="21" xfId="286" applyNumberFormat="1" applyFont="1" applyFill="1" applyBorder="1" applyAlignment="1">
      <alignment horizontal="right" vertical="center"/>
    </xf>
    <xf numFmtId="180" fontId="30" fillId="45" borderId="22" xfId="0" applyNumberFormat="1" applyFont="1" applyFill="1" applyBorder="1"/>
    <xf numFmtId="0" fontId="140" fillId="33" borderId="40" xfId="263" applyFont="1" applyFill="1" applyBorder="1" applyAlignment="1">
      <alignment vertical="top"/>
    </xf>
    <xf numFmtId="4" fontId="98" fillId="0" borderId="21" xfId="286" applyNumberFormat="1" applyFont="1" applyBorder="1" applyAlignment="1">
      <alignment horizontal="right" vertical="center"/>
    </xf>
    <xf numFmtId="4" fontId="99" fillId="0" borderId="17" xfId="286" applyNumberFormat="1" applyFont="1" applyFill="1" applyBorder="1" applyAlignment="1">
      <alignment vertical="center"/>
    </xf>
    <xf numFmtId="183" fontId="141" fillId="0" borderId="22" xfId="284" applyNumberFormat="1" applyFont="1" applyBorder="1" applyAlignment="1">
      <alignment vertical="center"/>
    </xf>
    <xf numFmtId="0" fontId="4" fillId="33" borderId="18" xfId="263" applyFont="1" applyFill="1" applyBorder="1" applyAlignment="1">
      <alignment vertical="top"/>
    </xf>
    <xf numFmtId="38" fontId="4" fillId="24" borderId="7" xfId="0" applyNumberFormat="1" applyFont="1" applyFill="1" applyBorder="1"/>
    <xf numFmtId="38" fontId="4" fillId="0" borderId="7" xfId="0" applyNumberFormat="1" applyFont="1" applyBorder="1"/>
    <xf numFmtId="0" fontId="4" fillId="33" borderId="30" xfId="263" applyFont="1" applyFill="1" applyBorder="1" applyAlignment="1">
      <alignment vertical="center"/>
    </xf>
    <xf numFmtId="38" fontId="4" fillId="0" borderId="7" xfId="0" applyNumberFormat="1" applyFont="1" applyFill="1" applyBorder="1"/>
    <xf numFmtId="38" fontId="142" fillId="33" borderId="40" xfId="266" applyNumberFormat="1" applyFont="1" applyFill="1" applyBorder="1" applyAlignment="1" applyProtection="1">
      <alignment vertical="top"/>
    </xf>
    <xf numFmtId="0" fontId="8" fillId="33" borderId="7" xfId="266" applyFont="1" applyFill="1" applyBorder="1"/>
    <xf numFmtId="3" fontId="3" fillId="33" borderId="7" xfId="266" applyNumberFormat="1" applyFont="1" applyFill="1" applyBorder="1"/>
    <xf numFmtId="0" fontId="140" fillId="33" borderId="18" xfId="282" applyFont="1" applyFill="1" applyBorder="1" applyAlignment="1">
      <alignment vertical="center"/>
    </xf>
    <xf numFmtId="0" fontId="140" fillId="33" borderId="40" xfId="282" applyFont="1" applyFill="1" applyBorder="1" applyAlignment="1">
      <alignment vertical="center"/>
    </xf>
    <xf numFmtId="0" fontId="135" fillId="0" borderId="0" xfId="266" applyFont="1" applyBorder="1" applyAlignment="1">
      <alignment horizontal="centerContinuous"/>
    </xf>
    <xf numFmtId="0" fontId="8" fillId="0" borderId="73" xfId="266" applyFont="1" applyBorder="1"/>
    <xf numFmtId="0" fontId="8" fillId="0" borderId="70" xfId="266" applyFont="1" applyBorder="1"/>
    <xf numFmtId="0" fontId="8" fillId="0" borderId="70" xfId="266" applyFont="1" applyBorder="1" applyAlignment="1">
      <alignment horizontal="center"/>
    </xf>
    <xf numFmtId="0" fontId="8" fillId="0" borderId="74" xfId="266" applyFont="1" applyBorder="1"/>
    <xf numFmtId="0" fontId="4" fillId="38" borderId="70" xfId="266" applyFont="1" applyFill="1" applyBorder="1" applyAlignment="1">
      <alignment horizontal="left" vertical="top"/>
    </xf>
    <xf numFmtId="0" fontId="3" fillId="38" borderId="70" xfId="266" applyFont="1" applyFill="1" applyBorder="1" applyAlignment="1">
      <alignment horizontal="left" vertical="top"/>
    </xf>
    <xf numFmtId="0" fontId="1" fillId="33" borderId="0" xfId="0" applyFont="1" applyFill="1"/>
    <xf numFmtId="189" fontId="3" fillId="38" borderId="70" xfId="266" applyNumberFormat="1" applyFont="1" applyFill="1" applyBorder="1" applyAlignment="1">
      <alignment horizontal="left" vertical="top"/>
    </xf>
    <xf numFmtId="0" fontId="22" fillId="33" borderId="7" xfId="263" applyFont="1" applyFill="1" applyBorder="1" applyAlignment="1">
      <alignment vertical="top"/>
    </xf>
    <xf numFmtId="0" fontId="22" fillId="33" borderId="75" xfId="263" applyFont="1" applyFill="1" applyBorder="1" applyAlignment="1">
      <alignment vertical="top"/>
    </xf>
    <xf numFmtId="0" fontId="22" fillId="33" borderId="18" xfId="282" applyFont="1" applyFill="1" applyBorder="1" applyAlignment="1">
      <alignment vertical="center"/>
    </xf>
    <xf numFmtId="0" fontId="3" fillId="33" borderId="70" xfId="266" applyFont="1" applyFill="1" applyBorder="1" applyAlignment="1">
      <alignment horizontal="left" vertical="top"/>
    </xf>
    <xf numFmtId="0" fontId="4" fillId="38" borderId="40" xfId="266" applyFont="1" applyFill="1" applyBorder="1" applyAlignment="1">
      <alignment vertical="top"/>
    </xf>
    <xf numFmtId="0" fontId="3" fillId="38" borderId="40" xfId="266" applyFont="1" applyFill="1" applyBorder="1" applyAlignment="1">
      <alignment vertical="top"/>
    </xf>
    <xf numFmtId="0" fontId="22" fillId="33" borderId="40" xfId="263" applyFont="1" applyFill="1" applyBorder="1" applyAlignment="1">
      <alignment vertical="top"/>
    </xf>
    <xf numFmtId="0" fontId="22" fillId="33" borderId="40" xfId="282" applyFont="1" applyFill="1" applyBorder="1" applyAlignment="1">
      <alignment vertical="center"/>
    </xf>
    <xf numFmtId="0" fontId="3" fillId="33" borderId="40" xfId="266" applyFont="1" applyFill="1" applyBorder="1" applyAlignment="1">
      <alignment vertical="top"/>
    </xf>
    <xf numFmtId="0" fontId="4" fillId="0" borderId="40" xfId="266" applyFont="1" applyBorder="1" applyAlignment="1">
      <alignment vertical="top"/>
    </xf>
    <xf numFmtId="0" fontId="4" fillId="38" borderId="70" xfId="266" applyFont="1" applyFill="1" applyBorder="1" applyAlignment="1">
      <alignment vertical="top"/>
    </xf>
    <xf numFmtId="0" fontId="3" fillId="38" borderId="70" xfId="266" applyFont="1" applyFill="1" applyBorder="1" applyAlignment="1">
      <alignment vertical="top"/>
    </xf>
    <xf numFmtId="0" fontId="8" fillId="33" borderId="70" xfId="266" applyFont="1" applyFill="1" applyBorder="1"/>
    <xf numFmtId="0" fontId="7" fillId="0" borderId="50" xfId="266" applyFont="1" applyBorder="1" applyAlignment="1">
      <alignment horizontal="center" vertical="center"/>
    </xf>
    <xf numFmtId="0" fontId="137" fillId="33" borderId="7" xfId="266" applyFont="1" applyFill="1" applyBorder="1" applyAlignment="1">
      <alignment horizontal="center" vertical="center"/>
    </xf>
    <xf numFmtId="0" fontId="12" fillId="36" borderId="0" xfId="266" applyFont="1" applyFill="1"/>
    <xf numFmtId="0" fontId="22" fillId="36" borderId="7" xfId="263" applyFont="1" applyFill="1" applyBorder="1" applyAlignment="1">
      <alignment vertical="top"/>
    </xf>
    <xf numFmtId="0" fontId="22" fillId="36" borderId="7" xfId="282" applyFont="1" applyFill="1" applyBorder="1" applyAlignment="1">
      <alignment vertical="center"/>
    </xf>
    <xf numFmtId="0" fontId="22" fillId="36" borderId="7" xfId="263" applyFont="1" applyFill="1" applyBorder="1" applyAlignment="1">
      <alignment horizontal="left" vertical="top"/>
    </xf>
    <xf numFmtId="0" fontId="7" fillId="36" borderId="7" xfId="266" applyFont="1" applyFill="1" applyBorder="1"/>
    <xf numFmtId="40" fontId="60" fillId="38" borderId="40" xfId="266" applyNumberFormat="1" applyFont="1" applyFill="1" applyBorder="1" applyProtection="1"/>
    <xf numFmtId="40" fontId="59" fillId="38" borderId="40" xfId="266" applyNumberFormat="1" applyFont="1" applyFill="1" applyBorder="1" applyAlignment="1">
      <alignment horizontal="center"/>
    </xf>
    <xf numFmtId="40" fontId="89" fillId="33" borderId="40" xfId="266" applyNumberFormat="1" applyFont="1" applyFill="1" applyBorder="1" applyAlignment="1" applyProtection="1">
      <alignment vertical="top"/>
    </xf>
    <xf numFmtId="40" fontId="61" fillId="36" borderId="22" xfId="266" applyNumberFormat="1" applyFont="1" applyFill="1" applyBorder="1"/>
    <xf numFmtId="40" fontId="3" fillId="33" borderId="7" xfId="266" applyNumberFormat="1" applyFont="1" applyFill="1" applyBorder="1"/>
    <xf numFmtId="40" fontId="60" fillId="33" borderId="7" xfId="266" applyNumberFormat="1" applyFont="1" applyFill="1" applyBorder="1"/>
    <xf numFmtId="40" fontId="89" fillId="36" borderId="0" xfId="266" applyNumberFormat="1" applyFont="1" applyFill="1"/>
    <xf numFmtId="40" fontId="72" fillId="36" borderId="7" xfId="0" applyNumberFormat="1" applyFont="1" applyFill="1" applyBorder="1" applyAlignment="1">
      <alignment vertical="center" wrapText="1"/>
    </xf>
    <xf numFmtId="40" fontId="31" fillId="36" borderId="7" xfId="266" applyNumberFormat="1" applyFont="1" applyFill="1" applyBorder="1"/>
    <xf numFmtId="40" fontId="81" fillId="36" borderId="7" xfId="0" applyNumberFormat="1" applyFont="1" applyFill="1" applyBorder="1" applyAlignment="1">
      <alignment vertical="center" wrapText="1"/>
    </xf>
    <xf numFmtId="40" fontId="61" fillId="36" borderId="7" xfId="266" applyNumberFormat="1" applyFont="1" applyFill="1" applyBorder="1"/>
    <xf numFmtId="38" fontId="3" fillId="38" borderId="40" xfId="266" applyNumberFormat="1" applyFont="1" applyFill="1" applyBorder="1" applyAlignment="1">
      <alignment vertical="top"/>
    </xf>
    <xf numFmtId="38" fontId="3" fillId="33" borderId="17" xfId="0" applyNumberFormat="1" applyFont="1" applyFill="1" applyBorder="1" applyAlignment="1">
      <alignment vertical="center"/>
    </xf>
    <xf numFmtId="40" fontId="3" fillId="33" borderId="40" xfId="266" applyNumberFormat="1" applyFont="1" applyFill="1" applyBorder="1" applyAlignment="1">
      <alignment vertical="top"/>
    </xf>
    <xf numFmtId="0" fontId="118" fillId="0" borderId="0" xfId="266" applyFont="1" applyBorder="1" applyAlignment="1">
      <alignment horizontal="centerContinuous"/>
    </xf>
    <xf numFmtId="0" fontId="138" fillId="0" borderId="0" xfId="266" applyFont="1" applyBorder="1" applyAlignment="1">
      <alignment horizontal="centerContinuous"/>
    </xf>
    <xf numFmtId="0" fontId="4" fillId="0" borderId="0" xfId="266" applyFont="1" applyBorder="1" applyAlignment="1">
      <alignment horizontal="right"/>
    </xf>
    <xf numFmtId="0" fontId="139" fillId="36" borderId="76" xfId="274" applyFont="1" applyFill="1" applyBorder="1" applyAlignment="1">
      <alignment horizontal="center" vertical="center" wrapText="1"/>
    </xf>
    <xf numFmtId="185" fontId="143" fillId="36" borderId="76" xfId="274" applyNumberFormat="1" applyFont="1" applyFill="1" applyBorder="1" applyAlignment="1">
      <alignment horizontal="center" vertical="center" wrapText="1"/>
    </xf>
    <xf numFmtId="0" fontId="141" fillId="33" borderId="7" xfId="266" applyFont="1" applyFill="1" applyBorder="1"/>
    <xf numFmtId="180" fontId="147" fillId="33" borderId="17" xfId="0" applyNumberFormat="1" applyFont="1" applyFill="1" applyBorder="1"/>
    <xf numFmtId="0" fontId="3" fillId="0" borderId="17" xfId="0" applyFont="1" applyFill="1" applyBorder="1" applyAlignment="1">
      <alignment horizontal="justify" vertical="center" wrapText="1"/>
    </xf>
    <xf numFmtId="0" fontId="4" fillId="0" borderId="14" xfId="265" applyNumberFormat="1" applyFont="1" applyFill="1" applyBorder="1" applyAlignment="1">
      <alignment vertical="top" wrapText="1"/>
    </xf>
    <xf numFmtId="0" fontId="59" fillId="0" borderId="77" xfId="266" applyFont="1" applyBorder="1" applyAlignment="1">
      <alignment horizontal="center"/>
    </xf>
    <xf numFmtId="0" fontId="59" fillId="0" borderId="24" xfId="266" applyFont="1" applyBorder="1"/>
    <xf numFmtId="191" fontId="98" fillId="36" borderId="7" xfId="266" applyNumberFormat="1" applyFont="1" applyFill="1" applyBorder="1"/>
    <xf numFmtId="191" fontId="98" fillId="33" borderId="7" xfId="266" applyNumberFormat="1" applyFont="1" applyFill="1" applyBorder="1"/>
    <xf numFmtId="180" fontId="112" fillId="36" borderId="17" xfId="286" applyNumberFormat="1" applyFont="1" applyFill="1" applyBorder="1"/>
    <xf numFmtId="0" fontId="0" fillId="0" borderId="21" xfId="271" applyFont="1" applyFill="1" applyBorder="1" applyAlignment="1">
      <alignment horizontal="right" vertical="center"/>
    </xf>
    <xf numFmtId="0" fontId="200" fillId="0" borderId="17" xfId="0" applyFont="1" applyFill="1" applyBorder="1" applyAlignment="1">
      <alignment horizontal="justify" vertical="center" wrapText="1"/>
    </xf>
    <xf numFmtId="0" fontId="201" fillId="0" borderId="17" xfId="0" applyFont="1" applyFill="1" applyBorder="1" applyAlignment="1">
      <alignment vertical="center" wrapText="1"/>
    </xf>
    <xf numFmtId="0" fontId="202" fillId="24" borderId="17" xfId="0" applyFont="1" applyFill="1" applyBorder="1" applyAlignment="1">
      <alignment vertical="center" wrapText="1"/>
    </xf>
    <xf numFmtId="38" fontId="60" fillId="46" borderId="40" xfId="266" applyNumberFormat="1" applyFont="1" applyFill="1" applyBorder="1" applyAlignment="1" applyProtection="1">
      <alignment vertical="top"/>
    </xf>
    <xf numFmtId="38" fontId="3" fillId="46" borderId="40" xfId="266" applyNumberFormat="1" applyFont="1" applyFill="1" applyBorder="1" applyAlignment="1" applyProtection="1">
      <alignment vertical="top"/>
    </xf>
    <xf numFmtId="180" fontId="203" fillId="0" borderId="17" xfId="0" applyNumberFormat="1" applyFont="1" applyBorder="1"/>
    <xf numFmtId="180" fontId="203" fillId="33" borderId="22" xfId="0" applyNumberFormat="1" applyFont="1" applyFill="1" applyBorder="1"/>
    <xf numFmtId="180" fontId="204" fillId="32" borderId="21" xfId="286" applyNumberFormat="1" applyFont="1" applyFill="1" applyBorder="1" applyAlignment="1">
      <alignment horizontal="right" vertical="center"/>
    </xf>
    <xf numFmtId="180" fontId="205" fillId="33" borderId="17" xfId="0" applyNumberFormat="1" applyFont="1" applyFill="1" applyBorder="1"/>
    <xf numFmtId="180" fontId="205" fillId="0" borderId="17" xfId="0" applyNumberFormat="1" applyFont="1" applyBorder="1"/>
    <xf numFmtId="191" fontId="31" fillId="36" borderId="7" xfId="266" applyNumberFormat="1" applyFont="1" applyFill="1" applyBorder="1" applyProtection="1"/>
    <xf numFmtId="0" fontId="12" fillId="0" borderId="0" xfId="279" applyFont="1" applyBorder="1" applyAlignment="1">
      <alignment horizontal="centerContinuous"/>
    </xf>
    <xf numFmtId="43" fontId="32" fillId="47" borderId="0" xfId="0" applyNumberFormat="1" applyFont="1" applyFill="1"/>
    <xf numFmtId="180" fontId="32" fillId="0" borderId="0" xfId="0" applyNumberFormat="1" applyFont="1"/>
    <xf numFmtId="43" fontId="4" fillId="0" borderId="0" xfId="0" applyNumberFormat="1" applyFont="1"/>
    <xf numFmtId="40" fontId="60" fillId="33" borderId="7" xfId="266" applyNumberFormat="1" applyFont="1" applyFill="1" applyBorder="1" applyAlignment="1" applyProtection="1"/>
    <xf numFmtId="40" fontId="3" fillId="33" borderId="7" xfId="266" applyNumberFormat="1" applyFont="1" applyFill="1" applyBorder="1" applyAlignment="1" applyProtection="1"/>
    <xf numFmtId="177" fontId="99" fillId="0" borderId="17" xfId="278" applyNumberFormat="1" applyFont="1" applyBorder="1" applyAlignment="1">
      <alignment horizontal="right"/>
    </xf>
    <xf numFmtId="38" fontId="200" fillId="33" borderId="40" xfId="266" applyNumberFormat="1" applyFont="1" applyFill="1" applyBorder="1" applyAlignment="1" applyProtection="1">
      <alignment vertical="top"/>
    </xf>
    <xf numFmtId="3" fontId="60" fillId="32" borderId="0" xfId="0" applyNumberFormat="1" applyFont="1" applyFill="1"/>
    <xf numFmtId="179" fontId="4" fillId="0" borderId="0" xfId="0" applyNumberFormat="1" applyFont="1" applyAlignment="1">
      <alignment vertical="center"/>
    </xf>
    <xf numFmtId="0" fontId="71" fillId="0" borderId="0" xfId="0" applyFont="1"/>
    <xf numFmtId="0" fontId="32" fillId="0" borderId="78" xfId="265" applyNumberFormat="1" applyFont="1" applyFill="1" applyBorder="1" applyAlignment="1">
      <alignment vertical="center"/>
    </xf>
    <xf numFmtId="0" fontId="70" fillId="0" borderId="78" xfId="265" applyNumberFormat="1" applyFont="1" applyFill="1" applyBorder="1" applyAlignment="1">
      <alignment vertical="center"/>
    </xf>
    <xf numFmtId="0" fontId="4" fillId="0" borderId="78" xfId="278" applyNumberFormat="1" applyFont="1" applyFill="1" applyBorder="1" applyAlignment="1">
      <alignment vertical="center" wrapText="1"/>
    </xf>
    <xf numFmtId="0" fontId="32" fillId="0" borderId="78" xfId="278" applyNumberFormat="1" applyFont="1" applyFill="1" applyBorder="1" applyAlignment="1">
      <alignment vertical="center" wrapText="1"/>
    </xf>
    <xf numFmtId="0" fontId="4" fillId="0" borderId="78" xfId="278" applyNumberFormat="1" applyFont="1" applyFill="1" applyBorder="1" applyAlignment="1">
      <alignment vertical="center"/>
    </xf>
    <xf numFmtId="0" fontId="32" fillId="0" borderId="78" xfId="278" applyNumberFormat="1" applyFont="1" applyFill="1" applyBorder="1" applyAlignment="1">
      <alignment vertical="center"/>
    </xf>
    <xf numFmtId="0" fontId="32" fillId="0" borderId="78" xfId="0" applyFont="1" applyFill="1" applyBorder="1" applyAlignment="1">
      <alignment horizontal="left" vertical="center" wrapText="1"/>
    </xf>
    <xf numFmtId="0" fontId="32" fillId="0" borderId="78" xfId="265" applyNumberFormat="1" applyFont="1" applyFill="1" applyBorder="1" applyAlignment="1">
      <alignment vertical="center" wrapText="1"/>
    </xf>
    <xf numFmtId="0" fontId="32" fillId="0" borderId="78" xfId="265" applyFont="1" applyFill="1" applyBorder="1" applyAlignment="1">
      <alignment vertical="center" wrapText="1"/>
    </xf>
    <xf numFmtId="189" fontId="32" fillId="0" borderId="78" xfId="0" applyNumberFormat="1" applyFont="1" applyFill="1" applyBorder="1" applyAlignment="1">
      <alignment vertical="center" wrapText="1"/>
    </xf>
    <xf numFmtId="0" fontId="4" fillId="0" borderId="78" xfId="265" applyNumberFormat="1" applyFont="1" applyFill="1" applyBorder="1" applyAlignment="1">
      <alignment vertical="center" wrapText="1"/>
    </xf>
    <xf numFmtId="0" fontId="32" fillId="0" borderId="78" xfId="265" applyFont="1" applyFill="1" applyBorder="1" applyAlignment="1">
      <alignment vertical="center"/>
    </xf>
    <xf numFmtId="0" fontId="203" fillId="0" borderId="7" xfId="0" applyFont="1" applyFill="1" applyBorder="1" applyAlignment="1">
      <alignment vertical="center"/>
    </xf>
    <xf numFmtId="0" fontId="203" fillId="0" borderId="7" xfId="263" applyFont="1" applyFill="1" applyBorder="1" applyAlignment="1">
      <alignment vertical="top"/>
    </xf>
    <xf numFmtId="0" fontId="203" fillId="0" borderId="79" xfId="263" applyFont="1" applyFill="1" applyBorder="1" applyAlignment="1">
      <alignment vertical="top"/>
    </xf>
    <xf numFmtId="4" fontId="131" fillId="0" borderId="17" xfId="286" applyNumberFormat="1" applyFont="1" applyFill="1" applyBorder="1" applyAlignment="1">
      <alignment vertical="center"/>
    </xf>
    <xf numFmtId="4" fontId="99" fillId="0" borderId="17" xfId="286" applyNumberFormat="1" applyFont="1" applyFill="1" applyBorder="1" applyAlignment="1">
      <alignment horizontal="right" vertical="center"/>
    </xf>
    <xf numFmtId="185" fontId="41" fillId="0" borderId="0" xfId="275" applyNumberFormat="1" applyFont="1" applyBorder="1"/>
    <xf numFmtId="180" fontId="60" fillId="0" borderId="0" xfId="275" applyNumberFormat="1" applyFont="1" applyBorder="1"/>
    <xf numFmtId="180" fontId="32" fillId="0" borderId="0" xfId="0" applyNumberFormat="1" applyFont="1" applyBorder="1"/>
    <xf numFmtId="180" fontId="30" fillId="36" borderId="0" xfId="0" applyNumberFormat="1" applyFont="1" applyFill="1" applyBorder="1"/>
    <xf numFmtId="185" fontId="41" fillId="32" borderId="0" xfId="275" applyNumberFormat="1" applyFont="1" applyFill="1" applyBorder="1"/>
    <xf numFmtId="180" fontId="60" fillId="32" borderId="0" xfId="275" applyNumberFormat="1" applyFont="1" applyFill="1" applyBorder="1"/>
    <xf numFmtId="185" fontId="83" fillId="39" borderId="0" xfId="275" applyNumberFormat="1" applyFont="1" applyFill="1" applyBorder="1"/>
    <xf numFmtId="185" fontId="104" fillId="39" borderId="0" xfId="275" applyNumberFormat="1" applyFont="1" applyFill="1" applyBorder="1"/>
    <xf numFmtId="185" fontId="41" fillId="0" borderId="25" xfId="275" applyNumberFormat="1" applyFont="1" applyBorder="1"/>
    <xf numFmtId="180" fontId="32" fillId="36" borderId="25" xfId="0" applyNumberFormat="1" applyFont="1" applyFill="1" applyBorder="1"/>
    <xf numFmtId="180" fontId="30" fillId="36" borderId="25" xfId="0" applyNumberFormat="1" applyFont="1" applyFill="1" applyBorder="1"/>
    <xf numFmtId="180" fontId="98" fillId="32" borderId="25" xfId="286" applyNumberFormat="1" applyFont="1" applyFill="1" applyBorder="1" applyAlignment="1">
      <alignment horizontal="right" vertical="center"/>
    </xf>
    <xf numFmtId="180" fontId="31" fillId="0" borderId="0" xfId="275" applyNumberFormat="1" applyFont="1" applyBorder="1"/>
    <xf numFmtId="180" fontId="32" fillId="0" borderId="0" xfId="0" applyNumberFormat="1" applyFont="1" applyFill="1" applyBorder="1"/>
    <xf numFmtId="180" fontId="31" fillId="32" borderId="0" xfId="275" applyNumberFormat="1" applyFont="1" applyFill="1" applyBorder="1"/>
    <xf numFmtId="180" fontId="32" fillId="39" borderId="0" xfId="0" applyNumberFormat="1" applyFont="1" applyFill="1" applyBorder="1"/>
    <xf numFmtId="0" fontId="30" fillId="0" borderId="0" xfId="0" applyFont="1" applyFill="1" applyBorder="1"/>
    <xf numFmtId="0" fontId="30" fillId="0" borderId="0" xfId="0" applyFont="1" applyBorder="1"/>
    <xf numFmtId="0" fontId="70" fillId="0" borderId="0" xfId="0" applyFont="1" applyBorder="1" applyAlignment="1">
      <alignment vertical="center"/>
    </xf>
    <xf numFmtId="180" fontId="32" fillId="36" borderId="0" xfId="0" applyNumberFormat="1" applyFont="1" applyFill="1" applyBorder="1"/>
    <xf numFmtId="0" fontId="4" fillId="0" borderId="18" xfId="280" applyFont="1" applyFill="1" applyBorder="1" applyAlignment="1">
      <alignment horizontal="left" vertical="center" indent="1"/>
    </xf>
    <xf numFmtId="49" fontId="3" fillId="0" borderId="17" xfId="272" applyNumberFormat="1" applyFont="1" applyFill="1" applyBorder="1" applyAlignment="1">
      <alignment horizontal="left"/>
    </xf>
    <xf numFmtId="49" fontId="3" fillId="0" borderId="17" xfId="272" applyNumberFormat="1" applyFont="1" applyFill="1" applyBorder="1" applyAlignment="1">
      <alignment horizontal="center"/>
    </xf>
    <xf numFmtId="178" fontId="4" fillId="0" borderId="14" xfId="267" applyNumberFormat="1" applyFont="1" applyFill="1" applyBorder="1" applyProtection="1"/>
    <xf numFmtId="178" fontId="4" fillId="0" borderId="56" xfId="267" applyNumberFormat="1" applyFont="1" applyFill="1" applyBorder="1" applyProtection="1"/>
    <xf numFmtId="0" fontId="7" fillId="0" borderId="0" xfId="0" applyFont="1" applyBorder="1" applyAlignment="1">
      <alignment vertical="center"/>
    </xf>
    <xf numFmtId="4" fontId="99" fillId="47" borderId="17" xfId="286" applyNumberFormat="1" applyFont="1" applyFill="1" applyBorder="1" applyAlignment="1">
      <alignment vertical="center"/>
    </xf>
    <xf numFmtId="0" fontId="59" fillId="48" borderId="0" xfId="265" applyFont="1" applyFill="1" applyAlignment="1">
      <alignment vertical="top"/>
    </xf>
    <xf numFmtId="0" fontId="8" fillId="48" borderId="0" xfId="265" applyFont="1" applyFill="1" applyAlignment="1">
      <alignment vertical="top"/>
    </xf>
    <xf numFmtId="0" fontId="32" fillId="48" borderId="78" xfId="265" applyNumberFormat="1" applyFont="1" applyFill="1" applyBorder="1" applyAlignment="1">
      <alignment vertical="center"/>
    </xf>
    <xf numFmtId="0" fontId="59" fillId="48" borderId="0" xfId="265" applyFont="1" applyFill="1"/>
    <xf numFmtId="0" fontId="8" fillId="48" borderId="0" xfId="265" applyFont="1" applyFill="1"/>
    <xf numFmtId="4" fontId="131" fillId="0" borderId="17" xfId="286" applyNumberFormat="1" applyFont="1" applyFill="1" applyBorder="1" applyAlignment="1">
      <alignment horizontal="right" vertical="center"/>
    </xf>
    <xf numFmtId="4" fontId="99" fillId="0" borderId="22" xfId="286" applyNumberFormat="1" applyFont="1" applyFill="1" applyBorder="1" applyAlignment="1">
      <alignment horizontal="right" vertical="center"/>
    </xf>
    <xf numFmtId="190" fontId="59" fillId="0" borderId="45" xfId="279" applyNumberFormat="1" applyFont="1" applyBorder="1" applyAlignment="1">
      <alignment vertical="center"/>
    </xf>
    <xf numFmtId="190" fontId="59" fillId="0" borderId="67" xfId="279" applyNumberFormat="1" applyFont="1" applyBorder="1" applyAlignment="1">
      <alignment vertical="center"/>
    </xf>
    <xf numFmtId="190" fontId="59" fillId="0" borderId="46" xfId="279" applyNumberFormat="1" applyFont="1" applyBorder="1" applyAlignment="1">
      <alignment vertical="center"/>
    </xf>
    <xf numFmtId="190" fontId="59" fillId="0" borderId="22" xfId="279" applyNumberFormat="1" applyFont="1" applyBorder="1" applyAlignment="1">
      <alignment vertical="center"/>
    </xf>
    <xf numFmtId="183" fontId="59" fillId="0" borderId="7" xfId="284" applyNumberFormat="1" applyFont="1" applyBorder="1" applyAlignment="1">
      <alignment vertical="center"/>
    </xf>
    <xf numFmtId="190" fontId="59" fillId="0" borderId="45" xfId="279" applyNumberFormat="1" applyFont="1" applyFill="1" applyBorder="1" applyAlignment="1">
      <alignment vertical="center"/>
    </xf>
    <xf numFmtId="190" fontId="59" fillId="0" borderId="67" xfId="279" applyNumberFormat="1" applyFont="1" applyFill="1" applyBorder="1" applyAlignment="1">
      <alignment vertical="center"/>
    </xf>
    <xf numFmtId="190" fontId="59" fillId="0" borderId="46" xfId="279" applyNumberFormat="1" applyFont="1" applyFill="1" applyBorder="1" applyAlignment="1">
      <alignment vertical="center"/>
    </xf>
    <xf numFmtId="190" fontId="59" fillId="0" borderId="22" xfId="279" applyNumberFormat="1" applyFont="1" applyFill="1" applyBorder="1" applyAlignment="1">
      <alignment vertical="center"/>
    </xf>
    <xf numFmtId="190" fontId="59" fillId="0" borderId="80" xfId="279" applyNumberFormat="1" applyFont="1" applyFill="1" applyBorder="1" applyAlignment="1">
      <alignment vertical="center"/>
    </xf>
    <xf numFmtId="190" fontId="59" fillId="0" borderId="80" xfId="279" applyNumberFormat="1" applyFont="1" applyBorder="1" applyAlignment="1">
      <alignment vertical="center"/>
    </xf>
    <xf numFmtId="183" fontId="59" fillId="0" borderId="17" xfId="284" applyNumberFormat="1" applyFont="1" applyBorder="1" applyAlignment="1">
      <alignment vertical="center"/>
    </xf>
    <xf numFmtId="190" fontId="59" fillId="0" borderId="17" xfId="279" applyNumberFormat="1" applyFont="1" applyBorder="1" applyAlignment="1">
      <alignment vertical="center"/>
    </xf>
    <xf numFmtId="190" fontId="59" fillId="0" borderId="21" xfId="279" applyNumberFormat="1" applyFont="1" applyBorder="1" applyAlignment="1">
      <alignment vertical="center"/>
    </xf>
    <xf numFmtId="184" fontId="59" fillId="0" borderId="21" xfId="279" applyNumberFormat="1" applyFont="1" applyBorder="1" applyAlignment="1">
      <alignment vertical="center"/>
    </xf>
    <xf numFmtId="0" fontId="206" fillId="0" borderId="17" xfId="271" applyFont="1" applyBorder="1">
      <alignment vertical="center"/>
    </xf>
    <xf numFmtId="0" fontId="206" fillId="0" borderId="22" xfId="271" applyFont="1" applyFill="1" applyBorder="1">
      <alignment vertical="center"/>
    </xf>
    <xf numFmtId="0" fontId="32" fillId="0" borderId="14" xfId="265" applyFont="1" applyFill="1" applyBorder="1" applyAlignment="1">
      <alignment vertical="center" wrapText="1"/>
    </xf>
    <xf numFmtId="0" fontId="4" fillId="0" borderId="14" xfId="278" applyNumberFormat="1" applyFont="1" applyFill="1" applyBorder="1" applyAlignment="1">
      <alignment vertical="center" wrapText="1"/>
    </xf>
    <xf numFmtId="0" fontId="4" fillId="0" borderId="0" xfId="0" applyFont="1" applyAlignment="1">
      <alignment horizontal="right"/>
    </xf>
    <xf numFmtId="0" fontId="4" fillId="0" borderId="0" xfId="0" applyFont="1" applyAlignment="1">
      <alignment vertical="center"/>
    </xf>
    <xf numFmtId="0" fontId="4" fillId="0" borderId="7" xfId="0" applyFont="1" applyBorder="1" applyAlignment="1">
      <alignment horizontal="center" vertical="center"/>
    </xf>
    <xf numFmtId="0" fontId="7" fillId="0" borderId="55" xfId="0" applyFont="1" applyBorder="1" applyAlignment="1">
      <alignment vertical="center"/>
    </xf>
    <xf numFmtId="40" fontId="4" fillId="0" borderId="14" xfId="0" applyNumberFormat="1" applyFont="1" applyBorder="1" applyAlignment="1">
      <alignment vertical="center"/>
    </xf>
    <xf numFmtId="40" fontId="4" fillId="0" borderId="81" xfId="0" applyNumberFormat="1" applyFont="1" applyBorder="1" applyAlignment="1">
      <alignment vertical="center"/>
    </xf>
    <xf numFmtId="0" fontId="4" fillId="0" borderId="0" xfId="0" applyFont="1" applyBorder="1" applyAlignment="1">
      <alignment vertical="center"/>
    </xf>
    <xf numFmtId="0" fontId="4" fillId="0" borderId="55" xfId="0" applyFont="1" applyBorder="1" applyAlignment="1">
      <alignment vertical="center"/>
    </xf>
    <xf numFmtId="186" fontId="4" fillId="0" borderId="18" xfId="282" applyNumberFormat="1" applyFont="1" applyBorder="1" applyAlignment="1">
      <alignment vertical="center"/>
    </xf>
    <xf numFmtId="186" fontId="29" fillId="34" borderId="18" xfId="282" applyNumberFormat="1" applyFont="1" applyFill="1" applyBorder="1" applyAlignment="1">
      <alignment vertical="center"/>
    </xf>
    <xf numFmtId="186" fontId="29" fillId="33" borderId="18" xfId="282" applyNumberFormat="1" applyFont="1" applyFill="1" applyBorder="1" applyAlignment="1">
      <alignment vertical="center"/>
    </xf>
    <xf numFmtId="0" fontId="29" fillId="33" borderId="30" xfId="263" applyFont="1" applyFill="1" applyBorder="1" applyAlignment="1">
      <alignment vertical="top"/>
    </xf>
    <xf numFmtId="0" fontId="29" fillId="33" borderId="18" xfId="263" applyFont="1" applyFill="1" applyBorder="1" applyAlignment="1">
      <alignment vertical="top"/>
    </xf>
    <xf numFmtId="0" fontId="29" fillId="33" borderId="18" xfId="282" applyFont="1" applyFill="1" applyBorder="1" applyAlignment="1">
      <alignment vertical="center"/>
    </xf>
    <xf numFmtId="0" fontId="4" fillId="0" borderId="18" xfId="282" applyFont="1" applyBorder="1" applyAlignment="1">
      <alignment vertical="center"/>
    </xf>
    <xf numFmtId="40" fontId="4" fillId="0" borderId="17" xfId="0" applyNumberFormat="1" applyFont="1" applyBorder="1" applyAlignment="1">
      <alignment vertical="center"/>
    </xf>
    <xf numFmtId="0" fontId="29" fillId="33" borderId="30" xfId="263" applyFont="1" applyFill="1" applyBorder="1" applyAlignment="1">
      <alignment vertical="center"/>
    </xf>
    <xf numFmtId="0" fontId="29" fillId="33" borderId="18" xfId="263" applyFont="1" applyFill="1" applyBorder="1" applyAlignment="1">
      <alignment vertical="center"/>
    </xf>
    <xf numFmtId="0" fontId="4" fillId="0" borderId="43" xfId="0" applyFont="1" applyBorder="1" applyAlignment="1">
      <alignment vertical="center"/>
    </xf>
    <xf numFmtId="40" fontId="4" fillId="0" borderId="61" xfId="0" applyNumberFormat="1" applyFont="1" applyBorder="1" applyAlignment="1">
      <alignment vertical="center"/>
    </xf>
    <xf numFmtId="40" fontId="4" fillId="0" borderId="82" xfId="0" applyNumberFormat="1" applyFont="1" applyBorder="1" applyAlignment="1">
      <alignment vertical="center"/>
    </xf>
    <xf numFmtId="38" fontId="4" fillId="0" borderId="0" xfId="0" applyNumberFormat="1" applyFont="1"/>
    <xf numFmtId="0" fontId="29" fillId="24" borderId="79" xfId="263" applyFont="1" applyFill="1" applyBorder="1" applyAlignment="1">
      <alignment vertical="top"/>
    </xf>
    <xf numFmtId="180" fontId="31" fillId="0" borderId="0" xfId="281" applyNumberFormat="1" applyFont="1" applyFill="1"/>
    <xf numFmtId="0" fontId="207" fillId="0" borderId="78" xfId="278" applyNumberFormat="1" applyFont="1" applyFill="1" applyBorder="1" applyAlignment="1">
      <alignment vertical="center" wrapText="1"/>
    </xf>
    <xf numFmtId="180" fontId="59" fillId="0" borderId="0" xfId="267" applyNumberFormat="1" applyFont="1"/>
    <xf numFmtId="180" fontId="60" fillId="0" borderId="0" xfId="281" applyNumberFormat="1" applyFont="1" applyFill="1"/>
    <xf numFmtId="180" fontId="60" fillId="0" borderId="0" xfId="280" applyNumberFormat="1" applyFont="1" applyFill="1"/>
    <xf numFmtId="206" fontId="59" fillId="0" borderId="0" xfId="267" applyNumberFormat="1" applyFont="1"/>
    <xf numFmtId="43" fontId="81" fillId="0" borderId="0" xfId="283" applyNumberFormat="1" applyFont="1">
      <alignment vertical="center"/>
    </xf>
    <xf numFmtId="0" fontId="32" fillId="48" borderId="78" xfId="265" applyFont="1" applyFill="1" applyBorder="1" applyAlignment="1">
      <alignment vertical="center"/>
    </xf>
    <xf numFmtId="180" fontId="30" fillId="33" borderId="17" xfId="0" applyNumberFormat="1" applyFont="1" applyFill="1" applyBorder="1" applyAlignment="1">
      <alignment horizontal="center" vertical="center"/>
    </xf>
    <xf numFmtId="0" fontId="12" fillId="0" borderId="83" xfId="0" applyFont="1" applyFill="1" applyBorder="1" applyAlignment="1">
      <alignment vertical="center"/>
    </xf>
    <xf numFmtId="177" fontId="70" fillId="0" borderId="84" xfId="265" applyNumberFormat="1" applyFont="1" applyFill="1" applyBorder="1" applyAlignment="1">
      <alignment vertical="center"/>
    </xf>
    <xf numFmtId="0" fontId="19" fillId="0" borderId="85" xfId="0" applyFont="1" applyFill="1" applyBorder="1" applyAlignment="1">
      <alignment vertical="center"/>
    </xf>
    <xf numFmtId="0" fontId="3" fillId="0" borderId="85" xfId="0" applyFont="1" applyFill="1" applyBorder="1" applyAlignment="1">
      <alignment vertical="center"/>
    </xf>
    <xf numFmtId="0" fontId="4" fillId="0" borderId="85" xfId="278" applyNumberFormat="1" applyFont="1" applyFill="1" applyBorder="1" applyAlignment="1">
      <alignment vertical="center"/>
    </xf>
    <xf numFmtId="0" fontId="7" fillId="0" borderId="85" xfId="278" applyNumberFormat="1" applyFont="1" applyFill="1" applyBorder="1" applyAlignment="1">
      <alignment vertical="center"/>
    </xf>
    <xf numFmtId="0" fontId="3" fillId="0" borderId="85" xfId="0" applyFont="1" applyFill="1" applyBorder="1" applyAlignment="1">
      <alignment horizontal="left" vertical="center" wrapText="1"/>
    </xf>
    <xf numFmtId="0" fontId="4" fillId="0" borderId="86" xfId="278" applyNumberFormat="1" applyFont="1" applyFill="1" applyBorder="1" applyAlignment="1">
      <alignment vertical="center"/>
    </xf>
    <xf numFmtId="0" fontId="3" fillId="0" borderId="85" xfId="0" applyFont="1" applyFill="1" applyBorder="1" applyAlignment="1">
      <alignment horizontal="left" vertical="center"/>
    </xf>
    <xf numFmtId="0" fontId="3" fillId="0" borderId="85" xfId="0" applyFont="1" applyFill="1" applyBorder="1" applyAlignment="1">
      <alignment vertical="center" wrapText="1"/>
    </xf>
    <xf numFmtId="0" fontId="32" fillId="0" borderId="85" xfId="0" applyFont="1" applyFill="1" applyBorder="1" applyAlignment="1">
      <alignment vertical="center"/>
    </xf>
    <xf numFmtId="0" fontId="4" fillId="0" borderId="85" xfId="0" applyFont="1" applyFill="1" applyBorder="1" applyAlignment="1">
      <alignment vertical="center" wrapText="1"/>
    </xf>
    <xf numFmtId="0" fontId="32" fillId="0" borderId="86" xfId="265" applyNumberFormat="1" applyFont="1" applyFill="1" applyBorder="1" applyAlignment="1">
      <alignment vertical="center" wrapText="1"/>
    </xf>
    <xf numFmtId="0" fontId="32" fillId="0" borderId="86" xfId="265" applyFont="1" applyFill="1" applyBorder="1" applyAlignment="1">
      <alignment vertical="center" wrapText="1"/>
    </xf>
    <xf numFmtId="0" fontId="3" fillId="49" borderId="85" xfId="0" applyFont="1" applyFill="1" applyBorder="1" applyAlignment="1">
      <alignment horizontal="left" vertical="center" wrapText="1"/>
    </xf>
    <xf numFmtId="0" fontId="32" fillId="0" borderId="86" xfId="278" applyNumberFormat="1" applyFont="1" applyFill="1" applyBorder="1" applyAlignment="1">
      <alignment vertical="center"/>
    </xf>
    <xf numFmtId="0" fontId="4" fillId="49" borderId="85" xfId="0" applyFont="1" applyFill="1" applyBorder="1" applyAlignment="1">
      <alignment horizontal="left" vertical="center" wrapText="1"/>
    </xf>
    <xf numFmtId="0" fontId="4" fillId="49" borderId="85" xfId="0" applyFont="1" applyFill="1" applyBorder="1" applyAlignment="1">
      <alignment vertical="center" wrapText="1"/>
    </xf>
    <xf numFmtId="0" fontId="32" fillId="0" borderId="86" xfId="278" applyNumberFormat="1" applyFont="1" applyFill="1" applyBorder="1" applyAlignment="1">
      <alignment vertical="center" wrapText="1"/>
    </xf>
    <xf numFmtId="0" fontId="3" fillId="49" borderId="85" xfId="0" applyFont="1" applyFill="1" applyBorder="1" applyAlignment="1">
      <alignment horizontal="justify" vertical="center" wrapText="1"/>
    </xf>
    <xf numFmtId="0" fontId="3" fillId="49" borderId="85" xfId="0" applyFont="1" applyFill="1" applyBorder="1" applyAlignment="1">
      <alignment horizontal="left" vertical="center"/>
    </xf>
    <xf numFmtId="0" fontId="4" fillId="48" borderId="85" xfId="0" applyFont="1" applyFill="1" applyBorder="1" applyAlignment="1">
      <alignment horizontal="left" vertical="center"/>
    </xf>
    <xf numFmtId="0" fontId="32" fillId="48" borderId="86" xfId="0" applyFont="1" applyFill="1" applyBorder="1" applyAlignment="1">
      <alignment vertical="center" wrapText="1"/>
    </xf>
    <xf numFmtId="0" fontId="4" fillId="0" borderId="86" xfId="0" applyFont="1" applyFill="1" applyBorder="1" applyAlignment="1">
      <alignment vertical="center" wrapText="1"/>
    </xf>
    <xf numFmtId="0" fontId="4" fillId="0" borderId="85" xfId="0" applyFont="1" applyFill="1" applyBorder="1" applyAlignment="1">
      <alignment vertical="center"/>
    </xf>
    <xf numFmtId="0" fontId="3" fillId="0" borderId="87" xfId="0" applyFont="1" applyFill="1" applyBorder="1" applyAlignment="1">
      <alignment horizontal="justify" vertical="center" wrapText="1"/>
    </xf>
    <xf numFmtId="0" fontId="32" fillId="0" borderId="88" xfId="265" applyFont="1" applyFill="1" applyBorder="1" applyAlignment="1">
      <alignment vertical="center" wrapText="1"/>
    </xf>
    <xf numFmtId="0" fontId="32" fillId="0" borderId="89" xfId="278" applyNumberFormat="1" applyFont="1" applyFill="1" applyBorder="1" applyAlignment="1">
      <alignment vertical="center" wrapText="1"/>
    </xf>
    <xf numFmtId="0" fontId="0" fillId="0" borderId="17" xfId="271" applyFont="1" applyBorder="1">
      <alignment vertical="center"/>
    </xf>
    <xf numFmtId="0" fontId="0" fillId="0" borderId="21" xfId="271" applyFont="1" applyBorder="1" applyAlignment="1">
      <alignment horizontal="right" vertical="center"/>
    </xf>
    <xf numFmtId="0" fontId="0" fillId="0" borderId="22" xfId="271" applyFont="1" applyBorder="1">
      <alignment vertical="center"/>
    </xf>
    <xf numFmtId="0" fontId="75" fillId="50" borderId="7" xfId="0" applyFont="1" applyFill="1" applyBorder="1" applyAlignment="1">
      <alignment horizontal="left" vertical="center" wrapText="1"/>
    </xf>
    <xf numFmtId="180" fontId="30" fillId="50" borderId="17" xfId="0" applyNumberFormat="1" applyFont="1" applyFill="1" applyBorder="1"/>
    <xf numFmtId="0" fontId="1" fillId="0" borderId="0" xfId="271" applyBorder="1" applyAlignment="1">
      <alignment horizontal="center" vertical="center"/>
    </xf>
    <xf numFmtId="180" fontId="30" fillId="47" borderId="17" xfId="0" applyNumberFormat="1" applyFont="1" applyFill="1" applyBorder="1"/>
    <xf numFmtId="0" fontId="29" fillId="47" borderId="30" xfId="263" applyFont="1" applyFill="1" applyBorder="1" applyAlignment="1">
      <alignment vertical="center"/>
    </xf>
    <xf numFmtId="40" fontId="4" fillId="47" borderId="17" xfId="0" applyNumberFormat="1" applyFont="1" applyFill="1" applyBorder="1" applyAlignment="1">
      <alignment vertical="center"/>
    </xf>
    <xf numFmtId="40" fontId="4" fillId="47" borderId="81" xfId="0" applyNumberFormat="1" applyFont="1" applyFill="1" applyBorder="1" applyAlignment="1">
      <alignment vertical="center"/>
    </xf>
    <xf numFmtId="0" fontId="70" fillId="0" borderId="114" xfId="265" applyNumberFormat="1" applyFont="1" applyFill="1" applyBorder="1" applyAlignment="1">
      <alignment vertical="top"/>
    </xf>
    <xf numFmtId="0" fontId="32" fillId="0" borderId="86" xfId="265" applyNumberFormat="1" applyFont="1" applyFill="1" applyBorder="1" applyAlignment="1">
      <alignment vertical="top"/>
    </xf>
    <xf numFmtId="189" fontId="4" fillId="0" borderId="78" xfId="0" applyNumberFormat="1" applyFont="1" applyFill="1" applyBorder="1" applyAlignment="1">
      <alignment vertical="center" wrapText="1"/>
    </xf>
    <xf numFmtId="189" fontId="32" fillId="0" borderId="86" xfId="0" applyNumberFormat="1" applyFont="1" applyFill="1" applyBorder="1" applyAlignment="1">
      <alignment vertical="center" wrapText="1"/>
    </xf>
    <xf numFmtId="0" fontId="70" fillId="0" borderId="86" xfId="265" applyNumberFormat="1" applyFont="1" applyFill="1" applyBorder="1" applyAlignment="1">
      <alignment vertical="center"/>
    </xf>
    <xf numFmtId="0" fontId="32" fillId="0" borderId="86" xfId="265" applyNumberFormat="1" applyFont="1" applyFill="1" applyBorder="1" applyAlignment="1">
      <alignment vertical="center"/>
    </xf>
    <xf numFmtId="0" fontId="4" fillId="0" borderId="86" xfId="265" applyNumberFormat="1" applyFont="1" applyFill="1" applyBorder="1" applyAlignment="1">
      <alignment vertical="center" wrapText="1"/>
    </xf>
    <xf numFmtId="0" fontId="4" fillId="0" borderId="86" xfId="278" applyNumberFormat="1" applyFont="1" applyFill="1" applyBorder="1" applyAlignment="1">
      <alignment vertical="center" wrapText="1"/>
    </xf>
    <xf numFmtId="0" fontId="32" fillId="0" borderId="78" xfId="278" applyFont="1" applyFill="1" applyBorder="1" applyAlignment="1">
      <alignment vertical="center" wrapText="1"/>
    </xf>
    <xf numFmtId="0" fontId="4" fillId="0" borderId="85" xfId="0" applyFont="1" applyFill="1" applyBorder="1" applyAlignment="1">
      <alignment horizontal="left" vertical="center"/>
    </xf>
    <xf numFmtId="0" fontId="207" fillId="0" borderId="78" xfId="265" applyNumberFormat="1" applyFont="1" applyFill="1" applyBorder="1" applyAlignment="1">
      <alignment horizontal="left" vertical="center" wrapText="1"/>
    </xf>
    <xf numFmtId="0" fontId="207" fillId="0" borderId="86" xfId="265" applyNumberFormat="1" applyFont="1" applyFill="1" applyBorder="1" applyAlignment="1">
      <alignment horizontal="left" vertical="center" wrapText="1"/>
    </xf>
    <xf numFmtId="0" fontId="4" fillId="0" borderId="78" xfId="265" applyNumberFormat="1" applyFont="1" applyBorder="1" applyAlignment="1">
      <alignment vertical="center" wrapText="1"/>
    </xf>
    <xf numFmtId="0" fontId="4" fillId="24" borderId="86" xfId="265" applyNumberFormat="1" applyFont="1" applyFill="1" applyBorder="1" applyAlignment="1">
      <alignment vertical="center" wrapText="1"/>
    </xf>
    <xf numFmtId="0" fontId="208" fillId="0" borderId="78" xfId="278" applyNumberFormat="1" applyFont="1" applyFill="1" applyBorder="1" applyAlignment="1">
      <alignment vertical="center" wrapText="1"/>
    </xf>
    <xf numFmtId="0" fontId="208" fillId="0" borderId="78" xfId="278" applyNumberFormat="1" applyFont="1" applyFill="1" applyBorder="1" applyAlignment="1">
      <alignment vertical="center"/>
    </xf>
    <xf numFmtId="0" fontId="32" fillId="0" borderId="0" xfId="278" applyFont="1" applyFill="1" applyAlignment="1">
      <alignment vertical="center" wrapText="1"/>
    </xf>
    <xf numFmtId="0" fontId="40" fillId="0" borderId="7" xfId="0" applyFont="1" applyBorder="1" applyAlignment="1">
      <alignment horizontal="left"/>
    </xf>
    <xf numFmtId="0" fontId="40" fillId="0" borderId="7" xfId="0" applyFont="1" applyFill="1" applyBorder="1" applyAlignment="1">
      <alignment horizontal="left"/>
    </xf>
    <xf numFmtId="0" fontId="10" fillId="0" borderId="0" xfId="269" applyFont="1" applyAlignment="1">
      <alignment horizontal="center"/>
    </xf>
    <xf numFmtId="0" fontId="55" fillId="0" borderId="0" xfId="269" applyFont="1" applyAlignment="1">
      <alignment horizontal="center"/>
    </xf>
    <xf numFmtId="0" fontId="57" fillId="0" borderId="0" xfId="269" applyFont="1" applyAlignment="1">
      <alignment horizontal="center"/>
    </xf>
    <xf numFmtId="0" fontId="58" fillId="0" borderId="0" xfId="269" applyFont="1" applyAlignment="1">
      <alignment horizontal="center"/>
    </xf>
    <xf numFmtId="0" fontId="28" fillId="0" borderId="0" xfId="0" applyFont="1" applyAlignment="1">
      <alignment horizontal="center"/>
    </xf>
    <xf numFmtId="0" fontId="11" fillId="0" borderId="0" xfId="0" applyFont="1" applyAlignment="1">
      <alignment horizontal="center"/>
    </xf>
    <xf numFmtId="0" fontId="52" fillId="0" borderId="0" xfId="0" applyFont="1" applyAlignment="1"/>
    <xf numFmtId="0" fontId="0" fillId="0" borderId="0" xfId="0" applyAlignment="1"/>
    <xf numFmtId="0" fontId="0" fillId="0" borderId="0" xfId="0" applyAlignment="1">
      <alignment horizontal="center"/>
    </xf>
    <xf numFmtId="0" fontId="52" fillId="0" borderId="0" xfId="0" applyFont="1" applyAlignment="1">
      <alignment horizontal="center"/>
    </xf>
    <xf numFmtId="0" fontId="32" fillId="0" borderId="7" xfId="0" applyFont="1" applyBorder="1" applyAlignment="1">
      <alignment horizontal="center"/>
    </xf>
    <xf numFmtId="0" fontId="70" fillId="0" borderId="14" xfId="0" quotePrefix="1" applyFont="1" applyFill="1" applyBorder="1" applyAlignment="1">
      <alignment horizontal="center"/>
    </xf>
    <xf numFmtId="0" fontId="70" fillId="0" borderId="0" xfId="0" quotePrefix="1" applyFont="1" applyFill="1" applyBorder="1" applyAlignment="1">
      <alignment horizontal="center"/>
    </xf>
    <xf numFmtId="0" fontId="32" fillId="0" borderId="19" xfId="0" applyFont="1" applyBorder="1" applyAlignment="1">
      <alignment horizontal="center" vertical="center"/>
    </xf>
    <xf numFmtId="0" fontId="32" fillId="0" borderId="25" xfId="0" applyFont="1" applyBorder="1" applyAlignment="1">
      <alignment horizontal="center" vertical="center"/>
    </xf>
    <xf numFmtId="0" fontId="32" fillId="0" borderId="26" xfId="0" applyFont="1" applyBorder="1" applyAlignment="1">
      <alignment horizontal="center" vertical="center"/>
    </xf>
    <xf numFmtId="0" fontId="32" fillId="0" borderId="58" xfId="0" applyFont="1" applyBorder="1" applyAlignment="1">
      <alignment horizontal="center" vertical="center"/>
    </xf>
    <xf numFmtId="0" fontId="32" fillId="0" borderId="90" xfId="0" applyFont="1" applyBorder="1" applyAlignment="1">
      <alignment horizontal="center" vertical="center"/>
    </xf>
    <xf numFmtId="0" fontId="32" fillId="0" borderId="27" xfId="0" applyFont="1" applyBorder="1" applyAlignment="1">
      <alignment horizontal="center" vertical="center"/>
    </xf>
    <xf numFmtId="0" fontId="76" fillId="0" borderId="0" xfId="0" applyFont="1" applyAlignment="1">
      <alignment horizontal="center"/>
    </xf>
    <xf numFmtId="0" fontId="70" fillId="0" borderId="0" xfId="0" applyFont="1" applyAlignment="1">
      <alignment horizontal="center"/>
    </xf>
    <xf numFmtId="0" fontId="32" fillId="0" borderId="21" xfId="0" applyFont="1" applyBorder="1" applyAlignment="1">
      <alignment horizontal="center" vertical="center" wrapText="1"/>
    </xf>
    <xf numFmtId="0" fontId="0" fillId="0" borderId="17" xfId="0" applyBorder="1" applyAlignment="1">
      <alignment horizontal="center" vertical="center" wrapText="1"/>
    </xf>
    <xf numFmtId="0" fontId="0" fillId="0" borderId="22" xfId="0" applyBorder="1" applyAlignment="1">
      <alignment horizontal="center" vertical="center" wrapText="1"/>
    </xf>
    <xf numFmtId="0" fontId="32" fillId="0" borderId="21" xfId="0" applyFont="1" applyBorder="1" applyAlignment="1">
      <alignment horizontal="center" vertical="center"/>
    </xf>
    <xf numFmtId="0" fontId="0" fillId="0" borderId="17" xfId="0" applyBorder="1" applyAlignment="1">
      <alignment vertical="center"/>
    </xf>
    <xf numFmtId="0" fontId="0" fillId="0" borderId="22" xfId="0" applyBorder="1" applyAlignment="1">
      <alignment vertical="center"/>
    </xf>
    <xf numFmtId="0" fontId="59" fillId="0" borderId="29" xfId="265" applyNumberFormat="1" applyFont="1" applyFill="1" applyBorder="1" applyAlignment="1" applyProtection="1">
      <alignment horizontal="distributed" vertical="center" wrapText="1" justifyLastLine="1"/>
    </xf>
    <xf numFmtId="0" fontId="59" fillId="0" borderId="17" xfId="265" applyNumberFormat="1" applyFont="1" applyFill="1" applyBorder="1" applyAlignment="1">
      <alignment horizontal="distributed" vertical="center" justifyLastLine="1"/>
    </xf>
    <xf numFmtId="0" fontId="59" fillId="0" borderId="100" xfId="265" applyNumberFormat="1" applyFont="1" applyFill="1" applyBorder="1" applyAlignment="1" applyProtection="1">
      <alignment horizontal="distributed" vertical="center" wrapText="1" justifyLastLine="1"/>
    </xf>
    <xf numFmtId="0" fontId="59" fillId="0" borderId="81" xfId="265" applyNumberFormat="1" applyFont="1" applyFill="1" applyBorder="1" applyAlignment="1">
      <alignment horizontal="distributed" vertical="center" justifyLastLine="1"/>
    </xf>
    <xf numFmtId="39" fontId="59" fillId="0" borderId="113" xfId="265" applyNumberFormat="1" applyFont="1" applyFill="1" applyBorder="1" applyAlignment="1" applyProtection="1">
      <alignment horizontal="distributed" vertical="center" justifyLastLine="1"/>
    </xf>
    <xf numFmtId="0" fontId="59" fillId="0" borderId="18" xfId="265" applyFont="1" applyFill="1" applyBorder="1" applyAlignment="1">
      <alignment horizontal="distributed" vertical="center" justifyLastLine="1"/>
    </xf>
    <xf numFmtId="0" fontId="64" fillId="0" borderId="0" xfId="0" applyFont="1" applyFill="1" applyAlignment="1">
      <alignment horizontal="center"/>
    </xf>
    <xf numFmtId="185" fontId="41" fillId="0" borderId="91" xfId="274" applyNumberFormat="1" applyFont="1" applyFill="1" applyBorder="1" applyAlignment="1">
      <alignment horizontal="center" vertical="center"/>
    </xf>
    <xf numFmtId="0" fontId="81" fillId="0" borderId="92" xfId="0" applyFont="1" applyFill="1" applyBorder="1" applyAlignment="1"/>
    <xf numFmtId="0" fontId="81" fillId="0" borderId="93" xfId="0" applyFont="1" applyFill="1" applyBorder="1" applyAlignment="1"/>
    <xf numFmtId="185" fontId="41" fillId="0" borderId="94" xfId="274" applyNumberFormat="1" applyFont="1" applyFill="1" applyBorder="1" applyAlignment="1">
      <alignment vertical="center" wrapText="1"/>
    </xf>
    <xf numFmtId="0" fontId="81" fillId="0" borderId="95" xfId="0" applyFont="1" applyFill="1" applyBorder="1" applyAlignment="1"/>
    <xf numFmtId="185" fontId="145" fillId="36" borderId="29" xfId="274" applyNumberFormat="1" applyFont="1" applyFill="1" applyBorder="1" applyAlignment="1">
      <alignment horizontal="center" vertical="center" wrapText="1"/>
    </xf>
    <xf numFmtId="0" fontId="146" fillId="36" borderId="17" xfId="0" applyFont="1" applyFill="1" applyBorder="1" applyAlignment="1"/>
    <xf numFmtId="0" fontId="146" fillId="36" borderId="22" xfId="0" applyFont="1" applyFill="1" applyBorder="1" applyAlignment="1"/>
    <xf numFmtId="185" fontId="143" fillId="36" borderId="29" xfId="274" applyNumberFormat="1" applyFont="1" applyFill="1" applyBorder="1" applyAlignment="1">
      <alignment horizontal="center" vertical="center" wrapText="1"/>
    </xf>
    <xf numFmtId="0" fontId="144" fillId="36" borderId="17" xfId="0" applyFont="1" applyFill="1" applyBorder="1" applyAlignment="1"/>
    <xf numFmtId="0" fontId="144" fillId="36" borderId="22" xfId="0" applyFont="1" applyFill="1" applyBorder="1" applyAlignment="1"/>
    <xf numFmtId="0" fontId="93" fillId="0" borderId="0" xfId="0" applyFont="1" applyAlignment="1">
      <alignment horizontal="center"/>
    </xf>
    <xf numFmtId="49" fontId="32" fillId="0" borderId="96" xfId="267" applyNumberFormat="1" applyFont="1" applyBorder="1" applyAlignment="1" applyProtection="1">
      <alignment horizontal="center" vertical="center"/>
    </xf>
    <xf numFmtId="49" fontId="32" fillId="0" borderId="97" xfId="267" applyNumberFormat="1" applyFont="1" applyBorder="1" applyAlignment="1" applyProtection="1">
      <alignment horizontal="center" vertical="center"/>
    </xf>
    <xf numFmtId="49" fontId="32" fillId="0" borderId="98" xfId="267" applyNumberFormat="1" applyFont="1" applyBorder="1" applyAlignment="1" applyProtection="1">
      <alignment horizontal="center" vertical="center"/>
    </xf>
    <xf numFmtId="49" fontId="32" fillId="0" borderId="99" xfId="267" applyNumberFormat="1" applyFont="1" applyBorder="1" applyAlignment="1" applyProtection="1">
      <alignment horizontal="center" vertical="center"/>
    </xf>
    <xf numFmtId="39" fontId="32" fillId="0" borderId="29" xfId="267" applyNumberFormat="1" applyFont="1" applyBorder="1" applyAlignment="1" applyProtection="1">
      <alignment horizontal="center" vertical="center"/>
    </xf>
    <xf numFmtId="39" fontId="32" fillId="0" borderId="22" xfId="267" applyNumberFormat="1" applyFont="1" applyBorder="1" applyAlignment="1" applyProtection="1">
      <alignment horizontal="center" vertical="center"/>
    </xf>
    <xf numFmtId="39" fontId="32" fillId="0" borderId="100" xfId="267" applyNumberFormat="1" applyFont="1" applyBorder="1" applyAlignment="1" applyProtection="1">
      <alignment horizontal="center" vertical="center"/>
    </xf>
    <xf numFmtId="39" fontId="32" fillId="0" borderId="33" xfId="267" applyNumberFormat="1" applyFont="1" applyBorder="1" applyAlignment="1" applyProtection="1">
      <alignment horizontal="center" vertical="center"/>
    </xf>
    <xf numFmtId="39" fontId="32" fillId="0" borderId="101" xfId="267" applyNumberFormat="1" applyFont="1" applyBorder="1" applyAlignment="1" applyProtection="1">
      <alignment horizontal="center" vertical="center"/>
    </xf>
    <xf numFmtId="39" fontId="32" fillId="0" borderId="59" xfId="267" applyNumberFormat="1" applyFont="1" applyBorder="1" applyAlignment="1" applyProtection="1">
      <alignment horizontal="center" vertical="center"/>
    </xf>
    <xf numFmtId="49" fontId="30" fillId="0" borderId="0" xfId="274" applyNumberFormat="1" applyFont="1" applyFill="1" applyAlignment="1">
      <alignment horizontal="center"/>
    </xf>
    <xf numFmtId="0" fontId="30" fillId="0" borderId="0" xfId="274" applyFont="1" applyFill="1" applyAlignment="1">
      <alignment horizontal="center"/>
    </xf>
    <xf numFmtId="0" fontId="50" fillId="0" borderId="90" xfId="276" applyFont="1" applyBorder="1" applyAlignment="1">
      <alignment horizontal="center"/>
    </xf>
    <xf numFmtId="0" fontId="132" fillId="0" borderId="90" xfId="276" applyFont="1" applyBorder="1" applyAlignment="1">
      <alignment horizontal="center"/>
    </xf>
    <xf numFmtId="0" fontId="59" fillId="0" borderId="21" xfId="276" applyFont="1" applyBorder="1" applyAlignment="1">
      <alignment horizontal="center" vertical="center"/>
    </xf>
    <xf numFmtId="0" fontId="95" fillId="0" borderId="22" xfId="265" applyFont="1" applyBorder="1" applyAlignment="1">
      <alignment horizontal="center" vertical="center"/>
    </xf>
    <xf numFmtId="0" fontId="90" fillId="0" borderId="0" xfId="0" applyFont="1" applyAlignment="1">
      <alignment horizontal="center"/>
    </xf>
    <xf numFmtId="0" fontId="67" fillId="0" borderId="0" xfId="277" applyFont="1" applyBorder="1" applyAlignment="1">
      <alignment horizontal="center"/>
    </xf>
    <xf numFmtId="0" fontId="64" fillId="0" borderId="0" xfId="276" applyFont="1" applyBorder="1" applyAlignment="1">
      <alignment horizontal="center"/>
    </xf>
    <xf numFmtId="0" fontId="59" fillId="0" borderId="17" xfId="276" applyFont="1" applyBorder="1" applyAlignment="1">
      <alignment horizontal="center" vertical="center"/>
    </xf>
    <xf numFmtId="4" fontId="32" fillId="0" borderId="7" xfId="273" applyNumberFormat="1" applyFont="1" applyFill="1" applyBorder="1" applyAlignment="1" applyProtection="1">
      <alignment horizontal="center" vertical="center"/>
    </xf>
    <xf numFmtId="4" fontId="60" fillId="0" borderId="7" xfId="273" applyNumberFormat="1" applyFont="1" applyFill="1" applyBorder="1" applyAlignment="1" applyProtection="1">
      <alignment horizontal="center" vertical="center"/>
    </xf>
    <xf numFmtId="4" fontId="32" fillId="0" borderId="21" xfId="273" applyNumberFormat="1" applyFont="1" applyFill="1" applyBorder="1" applyAlignment="1" applyProtection="1">
      <alignment horizontal="center" vertical="center"/>
    </xf>
    <xf numFmtId="4" fontId="60" fillId="0" borderId="22" xfId="273" applyNumberFormat="1" applyFont="1" applyFill="1" applyBorder="1" applyAlignment="1" applyProtection="1">
      <alignment horizontal="center" vertical="center"/>
    </xf>
    <xf numFmtId="0" fontId="59" fillId="0" borderId="20" xfId="276" applyFont="1" applyBorder="1" applyAlignment="1">
      <alignment horizontal="center" vertical="center"/>
    </xf>
    <xf numFmtId="0" fontId="59" fillId="0" borderId="24" xfId="276" applyFont="1" applyBorder="1" applyAlignment="1">
      <alignment horizontal="center" vertical="center"/>
    </xf>
    <xf numFmtId="0" fontId="32" fillId="0" borderId="21" xfId="276" applyFont="1" applyBorder="1" applyAlignment="1">
      <alignment horizontal="center" vertical="center"/>
    </xf>
    <xf numFmtId="0" fontId="32" fillId="0" borderId="22" xfId="265" applyFont="1" applyBorder="1" applyAlignment="1">
      <alignment horizontal="center" vertical="center"/>
    </xf>
    <xf numFmtId="0" fontId="32" fillId="0" borderId="17" xfId="276" applyFont="1" applyBorder="1" applyAlignment="1">
      <alignment horizontal="center" vertical="center"/>
    </xf>
    <xf numFmtId="3" fontId="28" fillId="0" borderId="0" xfId="0" applyNumberFormat="1" applyFont="1" applyAlignment="1">
      <alignment horizontal="center" vertical="center"/>
    </xf>
    <xf numFmtId="0" fontId="4" fillId="0" borderId="0" xfId="0" applyFont="1" applyAlignment="1">
      <alignment horizontal="center" vertical="center"/>
    </xf>
    <xf numFmtId="0" fontId="4" fillId="0" borderId="102" xfId="0" applyFont="1" applyBorder="1" applyAlignment="1">
      <alignment horizontal="center" vertical="center"/>
    </xf>
    <xf numFmtId="0" fontId="0" fillId="0" borderId="30" xfId="0" applyBorder="1" applyAlignment="1">
      <alignment horizontal="center" vertical="center"/>
    </xf>
    <xf numFmtId="0" fontId="4" fillId="0" borderId="76" xfId="0" applyFont="1" applyBorder="1" applyAlignment="1">
      <alignment horizontal="center" vertical="center" wrapText="1"/>
    </xf>
    <xf numFmtId="0" fontId="0" fillId="0" borderId="7" xfId="0" applyBorder="1" applyAlignment="1">
      <alignment horizontal="center" vertical="center"/>
    </xf>
    <xf numFmtId="0" fontId="4" fillId="0" borderId="29" xfId="0" applyFont="1" applyBorder="1" applyAlignment="1">
      <alignment horizontal="center" vertical="center" wrapText="1"/>
    </xf>
    <xf numFmtId="0" fontId="4" fillId="0" borderId="103" xfId="0" applyFont="1" applyBorder="1" applyAlignment="1">
      <alignment horizontal="center" vertical="center"/>
    </xf>
    <xf numFmtId="0" fontId="0" fillId="0" borderId="98" xfId="0" applyBorder="1" applyAlignment="1">
      <alignment horizontal="center" vertical="center"/>
    </xf>
    <xf numFmtId="0" fontId="4" fillId="0" borderId="104" xfId="0" applyFont="1" applyBorder="1" applyAlignment="1">
      <alignment horizontal="center" vertical="center"/>
    </xf>
    <xf numFmtId="0" fontId="0" fillId="0" borderId="31" xfId="0" applyBorder="1" applyAlignment="1">
      <alignment horizontal="center" vertical="center"/>
    </xf>
    <xf numFmtId="0" fontId="127" fillId="0" borderId="40" xfId="266" applyFont="1" applyBorder="1" applyAlignment="1">
      <alignment vertical="top" wrapText="1"/>
    </xf>
    <xf numFmtId="0" fontId="127" fillId="0" borderId="40" xfId="266" applyFont="1" applyBorder="1" applyAlignment="1">
      <alignment horizontal="left" vertical="top" wrapText="1"/>
    </xf>
    <xf numFmtId="0" fontId="59" fillId="36" borderId="20" xfId="266" applyFont="1" applyFill="1" applyBorder="1" applyAlignment="1">
      <alignment horizontal="center"/>
    </xf>
    <xf numFmtId="0" fontId="59" fillId="36" borderId="24" xfId="266" applyFont="1" applyFill="1" applyBorder="1" applyAlignment="1">
      <alignment horizontal="center"/>
    </xf>
    <xf numFmtId="0" fontId="69" fillId="36" borderId="0" xfId="266" applyFont="1" applyFill="1" applyAlignment="1">
      <alignment horizontal="center"/>
    </xf>
    <xf numFmtId="0" fontId="69" fillId="36" borderId="75" xfId="266" applyFont="1" applyFill="1" applyBorder="1" applyAlignment="1">
      <alignment horizontal="center"/>
    </xf>
    <xf numFmtId="0" fontId="127" fillId="0" borderId="70" xfId="266" applyFont="1" applyBorder="1" applyAlignment="1">
      <alignment vertical="top" wrapText="1"/>
    </xf>
    <xf numFmtId="0" fontId="130" fillId="0" borderId="70" xfId="0" applyFont="1" applyBorder="1" applyAlignment="1">
      <alignment vertical="top" wrapText="1"/>
    </xf>
    <xf numFmtId="0" fontId="130" fillId="0" borderId="50" xfId="0" applyFont="1" applyBorder="1" applyAlignment="1">
      <alignment vertical="top" wrapText="1"/>
    </xf>
    <xf numFmtId="0" fontId="127" fillId="0" borderId="52" xfId="266" applyFont="1" applyBorder="1" applyAlignment="1">
      <alignment horizontal="left" vertical="top" wrapText="1"/>
    </xf>
    <xf numFmtId="0" fontId="196" fillId="0" borderId="40" xfId="266" applyFont="1" applyBorder="1" applyAlignment="1">
      <alignment horizontal="left" vertical="top" wrapText="1"/>
    </xf>
    <xf numFmtId="0" fontId="127" fillId="0" borderId="73" xfId="266" applyFont="1" applyBorder="1" applyAlignment="1">
      <alignment horizontal="justify" vertical="top" wrapText="1"/>
    </xf>
    <xf numFmtId="0" fontId="1" fillId="0" borderId="70" xfId="0" applyFont="1" applyBorder="1" applyAlignment="1">
      <alignment horizontal="justify" vertical="top" wrapText="1"/>
    </xf>
    <xf numFmtId="0" fontId="8" fillId="0" borderId="0" xfId="266" applyFont="1" applyBorder="1" applyAlignment="1">
      <alignment horizontal="center" vertical="center" wrapText="1"/>
    </xf>
    <xf numFmtId="0" fontId="196" fillId="0" borderId="40" xfId="266" applyFont="1" applyFill="1" applyBorder="1" applyAlignment="1">
      <alignment horizontal="justify" vertical="top" wrapText="1"/>
    </xf>
    <xf numFmtId="0" fontId="1" fillId="0" borderId="40" xfId="0" applyFont="1" applyBorder="1" applyAlignment="1">
      <alignment vertical="top" wrapText="1"/>
    </xf>
    <xf numFmtId="0" fontId="197" fillId="0" borderId="40" xfId="266" applyNumberFormat="1" applyFont="1" applyBorder="1" applyAlignment="1">
      <alignment horizontal="left" vertical="top" wrapText="1"/>
    </xf>
    <xf numFmtId="0" fontId="198" fillId="0" borderId="40" xfId="0" applyNumberFormat="1" applyFont="1" applyBorder="1" applyAlignment="1">
      <alignment horizontal="left" vertical="top" wrapText="1"/>
    </xf>
    <xf numFmtId="0" fontId="128" fillId="0" borderId="40" xfId="266" applyNumberFormat="1" applyFont="1" applyBorder="1" applyAlignment="1">
      <alignment horizontal="left" vertical="top" wrapText="1"/>
    </xf>
    <xf numFmtId="0" fontId="129" fillId="0" borderId="40" xfId="0" applyNumberFormat="1" applyFont="1" applyBorder="1" applyAlignment="1">
      <alignment horizontal="left" vertical="top" wrapText="1"/>
    </xf>
    <xf numFmtId="0" fontId="59" fillId="0" borderId="58" xfId="266" applyFont="1" applyBorder="1" applyAlignment="1">
      <alignment horizontal="center"/>
    </xf>
    <xf numFmtId="0" fontId="59" fillId="0" borderId="90" xfId="266" applyFont="1" applyBorder="1" applyAlignment="1">
      <alignment horizontal="center"/>
    </xf>
    <xf numFmtId="0" fontId="59" fillId="0" borderId="27" xfId="266" applyFont="1" applyBorder="1" applyAlignment="1">
      <alignment horizontal="center"/>
    </xf>
    <xf numFmtId="0" fontId="59" fillId="0" borderId="105" xfId="266" applyFont="1" applyBorder="1" applyAlignment="1">
      <alignment horizontal="center" vertical="center" wrapText="1"/>
    </xf>
    <xf numFmtId="0" fontId="81" fillId="0" borderId="40" xfId="0" applyFont="1" applyBorder="1" applyAlignment="1">
      <alignment horizontal="center" vertical="center" wrapText="1"/>
    </xf>
    <xf numFmtId="0" fontId="81" fillId="0" borderId="48" xfId="0" applyFont="1" applyBorder="1" applyAlignment="1">
      <alignment horizontal="center" vertical="center" wrapText="1"/>
    </xf>
    <xf numFmtId="0" fontId="32" fillId="0" borderId="105" xfId="266" applyFont="1" applyBorder="1" applyAlignment="1">
      <alignment horizontal="center" vertical="center" wrapText="1"/>
    </xf>
    <xf numFmtId="0" fontId="59" fillId="0" borderId="106" xfId="266" applyFont="1" applyBorder="1" applyAlignment="1">
      <alignment horizontal="center" vertical="center" wrapText="1"/>
    </xf>
    <xf numFmtId="0" fontId="81" fillId="0" borderId="49" xfId="0" applyFont="1" applyBorder="1" applyAlignment="1">
      <alignment horizontal="center" vertical="center" wrapText="1"/>
    </xf>
    <xf numFmtId="0" fontId="81" fillId="0" borderId="107" xfId="0" applyFont="1" applyBorder="1" applyAlignment="1">
      <alignment horizontal="center" vertical="center" wrapText="1"/>
    </xf>
    <xf numFmtId="0" fontId="59" fillId="0" borderId="108" xfId="266" applyFont="1" applyBorder="1" applyAlignment="1">
      <alignment horizontal="center"/>
    </xf>
    <xf numFmtId="0" fontId="59" fillId="0" borderId="109" xfId="266" applyFont="1" applyBorder="1" applyAlignment="1">
      <alignment horizontal="center"/>
    </xf>
    <xf numFmtId="0" fontId="59" fillId="0" borderId="68" xfId="266" applyFont="1" applyBorder="1" applyAlignment="1">
      <alignment horizontal="center"/>
    </xf>
    <xf numFmtId="0" fontId="59" fillId="0" borderId="20" xfId="266" applyFont="1" applyBorder="1" applyAlignment="1">
      <alignment horizontal="center"/>
    </xf>
    <xf numFmtId="0" fontId="59" fillId="0" borderId="44" xfId="266" applyFont="1" applyBorder="1" applyAlignment="1">
      <alignment horizontal="center"/>
    </xf>
    <xf numFmtId="0" fontId="59" fillId="0" borderId="110" xfId="266" applyFont="1" applyBorder="1" applyAlignment="1">
      <alignment horizontal="center"/>
    </xf>
    <xf numFmtId="0" fontId="0" fillId="0" borderId="111" xfId="0" applyBorder="1" applyAlignment="1">
      <alignment horizontal="center"/>
    </xf>
    <xf numFmtId="0" fontId="0" fillId="0" borderId="77" xfId="0" applyBorder="1" applyAlignment="1">
      <alignment horizontal="center"/>
    </xf>
    <xf numFmtId="185" fontId="41" fillId="35" borderId="29" xfId="274" applyNumberFormat="1" applyFont="1" applyFill="1" applyBorder="1" applyAlignment="1">
      <alignment horizontal="center" vertical="center" wrapText="1"/>
    </xf>
    <xf numFmtId="0" fontId="81" fillId="35" borderId="17" xfId="0" applyFont="1" applyFill="1" applyBorder="1" applyAlignment="1"/>
    <xf numFmtId="185" fontId="36" fillId="32" borderId="29" xfId="274" applyNumberFormat="1" applyFont="1" applyFill="1" applyBorder="1" applyAlignment="1">
      <alignment horizontal="center" vertical="center" wrapText="1"/>
    </xf>
    <xf numFmtId="0" fontId="72" fillId="32" borderId="17" xfId="0" applyFont="1" applyFill="1" applyBorder="1" applyAlignment="1"/>
    <xf numFmtId="0" fontId="72" fillId="32" borderId="22" xfId="0" applyFont="1" applyFill="1" applyBorder="1" applyAlignment="1"/>
    <xf numFmtId="185" fontId="41" fillId="32" borderId="29" xfId="274" applyNumberFormat="1" applyFont="1" applyFill="1" applyBorder="1" applyAlignment="1">
      <alignment horizontal="center" vertical="center" wrapText="1"/>
    </xf>
    <xf numFmtId="0" fontId="81" fillId="32" borderId="17" xfId="0" applyFont="1" applyFill="1" applyBorder="1" applyAlignment="1"/>
    <xf numFmtId="0" fontId="81" fillId="32" borderId="22" xfId="0" applyFont="1" applyFill="1" applyBorder="1" applyAlignment="1"/>
    <xf numFmtId="0" fontId="81" fillId="35" borderId="22" xfId="0" applyFont="1" applyFill="1" applyBorder="1" applyAlignment="1"/>
    <xf numFmtId="185" fontId="36" fillId="0" borderId="100" xfId="274" applyNumberFormat="1" applyFont="1" applyFill="1" applyBorder="1" applyAlignment="1">
      <alignment horizontal="center" vertical="center"/>
    </xf>
    <xf numFmtId="185" fontId="36" fillId="0" borderId="81" xfId="274" applyNumberFormat="1" applyFont="1" applyFill="1" applyBorder="1" applyAlignment="1">
      <alignment horizontal="center" vertical="center"/>
    </xf>
    <xf numFmtId="185" fontId="36" fillId="0" borderId="33" xfId="274" applyNumberFormat="1" applyFont="1" applyFill="1" applyBorder="1" applyAlignment="1">
      <alignment horizontal="center" vertical="center"/>
    </xf>
    <xf numFmtId="185" fontId="36" fillId="0" borderId="94" xfId="274" applyNumberFormat="1" applyFont="1" applyFill="1" applyBorder="1" applyAlignment="1">
      <alignment vertical="center" wrapText="1"/>
    </xf>
    <xf numFmtId="185" fontId="36" fillId="0" borderId="95" xfId="274" applyNumberFormat="1" applyFont="1" applyFill="1" applyBorder="1" applyAlignment="1">
      <alignment vertical="center" wrapText="1"/>
    </xf>
    <xf numFmtId="185" fontId="36" fillId="0" borderId="112" xfId="274" applyNumberFormat="1" applyFont="1" applyFill="1" applyBorder="1" applyAlignment="1">
      <alignment vertical="center" wrapText="1"/>
    </xf>
    <xf numFmtId="185" fontId="36" fillId="35" borderId="29" xfId="274" applyNumberFormat="1" applyFont="1" applyFill="1" applyBorder="1" applyAlignment="1">
      <alignment horizontal="center" vertical="center" wrapText="1"/>
    </xf>
    <xf numFmtId="185" fontId="36" fillId="35" borderId="17" xfId="274" applyNumberFormat="1" applyFont="1" applyFill="1" applyBorder="1" applyAlignment="1">
      <alignment horizontal="center" vertical="center" wrapText="1"/>
    </xf>
    <xf numFmtId="185" fontId="36" fillId="32" borderId="17" xfId="274" applyNumberFormat="1" applyFont="1" applyFill="1" applyBorder="1" applyAlignment="1">
      <alignment horizontal="center" vertical="center" wrapText="1"/>
    </xf>
    <xf numFmtId="185" fontId="36" fillId="32" borderId="22" xfId="274" applyNumberFormat="1" applyFont="1" applyFill="1" applyBorder="1" applyAlignment="1">
      <alignment horizontal="center" vertical="center" wrapText="1"/>
    </xf>
    <xf numFmtId="185" fontId="36" fillId="24" borderId="91" xfId="274" applyNumberFormat="1" applyFont="1" applyFill="1" applyBorder="1" applyAlignment="1">
      <alignment horizontal="center" vertical="center"/>
    </xf>
    <xf numFmtId="0" fontId="0" fillId="0" borderId="92" xfId="0" applyBorder="1" applyAlignment="1"/>
    <xf numFmtId="0" fontId="0" fillId="0" borderId="93" xfId="0" applyBorder="1" applyAlignment="1"/>
    <xf numFmtId="185" fontId="36" fillId="24" borderId="94" xfId="274" applyNumberFormat="1" applyFont="1" applyFill="1" applyBorder="1" applyAlignment="1">
      <alignment vertical="center" wrapText="1"/>
    </xf>
    <xf numFmtId="0" fontId="0" fillId="0" borderId="95" xfId="0" applyBorder="1" applyAlignment="1"/>
    <xf numFmtId="0" fontId="0" fillId="32" borderId="17" xfId="0" applyFill="1" applyBorder="1" applyAlignment="1"/>
    <xf numFmtId="0" fontId="0" fillId="32" borderId="22" xfId="0" applyFill="1" applyBorder="1" applyAlignment="1"/>
    <xf numFmtId="0" fontId="44" fillId="0" borderId="7" xfId="0" applyFont="1" applyBorder="1" applyAlignment="1">
      <alignment horizontal="center" vertical="center"/>
    </xf>
    <xf numFmtId="0" fontId="44" fillId="0" borderId="20" xfId="0" applyFont="1" applyBorder="1" applyAlignment="1">
      <alignment horizontal="center" vertical="center"/>
    </xf>
    <xf numFmtId="0" fontId="44" fillId="0" borderId="44" xfId="0" applyFont="1" applyBorder="1" applyAlignment="1">
      <alignment horizontal="center" vertical="center"/>
    </xf>
    <xf numFmtId="0" fontId="43" fillId="0" borderId="0" xfId="0" applyFont="1" applyAlignment="1">
      <alignment horizontal="center"/>
    </xf>
    <xf numFmtId="0" fontId="44" fillId="0" borderId="20" xfId="0" applyFont="1" applyBorder="1" applyAlignment="1">
      <alignment horizontal="center" vertical="center" wrapText="1"/>
    </xf>
    <xf numFmtId="0" fontId="44" fillId="0" borderId="44" xfId="0" applyFont="1" applyBorder="1" applyAlignment="1">
      <alignment horizontal="center" vertical="center" wrapText="1"/>
    </xf>
    <xf numFmtId="0" fontId="44" fillId="0" borderId="24" xfId="0" applyFont="1" applyBorder="1" applyAlignment="1">
      <alignment horizontal="center" vertical="center" wrapText="1"/>
    </xf>
    <xf numFmtId="0" fontId="46" fillId="0" borderId="113" xfId="0" applyFont="1" applyBorder="1" applyAlignment="1">
      <alignment horizontal="center" vertical="center"/>
    </xf>
    <xf numFmtId="0" fontId="46" fillId="0" borderId="32" xfId="0" applyFont="1" applyBorder="1" applyAlignment="1">
      <alignment horizontal="center" vertical="center"/>
    </xf>
    <xf numFmtId="0" fontId="46" fillId="0" borderId="29" xfId="0" applyFont="1" applyBorder="1" applyAlignment="1">
      <alignment horizontal="center" vertical="center"/>
    </xf>
    <xf numFmtId="0" fontId="46" fillId="0" borderId="22" xfId="0" applyFont="1" applyBorder="1" applyAlignment="1">
      <alignment horizontal="center" vertical="center"/>
    </xf>
    <xf numFmtId="0" fontId="46" fillId="0" borderId="100" xfId="0" applyFont="1" applyBorder="1" applyAlignment="1">
      <alignment horizontal="center" vertical="center"/>
    </xf>
    <xf numFmtId="0" fontId="46" fillId="0" borderId="33" xfId="0" applyFont="1" applyBorder="1" applyAlignment="1">
      <alignment horizontal="center" vertical="center"/>
    </xf>
    <xf numFmtId="49" fontId="45" fillId="0" borderId="0" xfId="0" applyNumberFormat="1" applyFont="1" applyAlignment="1">
      <alignment horizontal="center"/>
    </xf>
    <xf numFmtId="0" fontId="45" fillId="0" borderId="0" xfId="0" applyFont="1" applyAlignment="1">
      <alignment horizontal="center"/>
    </xf>
  </cellXfs>
  <cellStyles count="531">
    <cellStyle name="?" xfId="1"/>
    <cellStyle name="?_1000113_101-104中程額度表-法定版(表三表四)" xfId="2"/>
    <cellStyle name="?_1000113_101-104中程額度表-法定版(表五)" xfId="3"/>
    <cellStyle name="?_990712_100科專計畫(國科會核定)" xfId="4"/>
    <cellStyle name="_0216增列比較表-101-104中程" xfId="5"/>
    <cellStyle name="_1000216-法務部101-104中程" xfId="6"/>
    <cellStyle name="_1000216-教育部主管中程" xfId="7"/>
    <cellStyle name="_1000216-與101增減比較表(法務部)" xfId="8"/>
    <cellStyle name="_101-104中程(消保會)" xfId="9"/>
    <cellStyle name="_101-104中程(新聞局)" xfId="10"/>
    <cellStyle name="_101-104中程(監察院主管)" xfId="11"/>
    <cellStyle name="_101-104中程(環保署)" xfId="12"/>
    <cellStyle name="_101-104中程金管會-核訂版-0211修" xfId="13"/>
    <cellStyle name="_101增減比較表" xfId="14"/>
    <cellStyle name="_101增減比較表 (1)" xfId="15"/>
    <cellStyle name="_980511交通部主管--跨年期計畫980420版" xfId="16"/>
    <cellStyle name="_990903-報載農村再生99年100億" xfId="17"/>
    <cellStyle name="_990903-報載農村再生99年100億 (2)" xfId="18"/>
    <cellStyle name="_99年度資金推估表-9910主委版" xfId="19"/>
    <cellStyle name="_Book1 (3) (2)" xfId="20"/>
    <cellStyle name="_近5年農發收支情形" xfId="21"/>
    <cellStyle name="_特收100預算書" xfId="22"/>
    <cellStyle name="_特收101預算" xfId="23"/>
    <cellStyle name="_提供主任參考表件" xfId="24"/>
    <cellStyle name="_農損(主委)" xfId="25"/>
    <cellStyle name="_撥充農村再生基金編列情形" xfId="26"/>
    <cellStyle name="20% - Accent1" xfId="27"/>
    <cellStyle name="20% - Accent2" xfId="28"/>
    <cellStyle name="20% - Accent3" xfId="29"/>
    <cellStyle name="20% - Accent4" xfId="30"/>
    <cellStyle name="20% - Accent5" xfId="31"/>
    <cellStyle name="20% - Accent6" xfId="32"/>
    <cellStyle name="20% - 輔色1 10" xfId="33"/>
    <cellStyle name="20% - 輔色1 2" xfId="34"/>
    <cellStyle name="20% - 輔色1 3" xfId="35"/>
    <cellStyle name="20% - 輔色1 4" xfId="36"/>
    <cellStyle name="20% - 輔色1 5" xfId="37"/>
    <cellStyle name="20% - 輔色1 6" xfId="38"/>
    <cellStyle name="20% - 輔色1 7" xfId="39"/>
    <cellStyle name="20% - 輔色1 8" xfId="40"/>
    <cellStyle name="20% - 輔色1 9" xfId="41"/>
    <cellStyle name="20% - 輔色2 10" xfId="42"/>
    <cellStyle name="20% - 輔色2 2" xfId="43"/>
    <cellStyle name="20% - 輔色2 3" xfId="44"/>
    <cellStyle name="20% - 輔色2 4" xfId="45"/>
    <cellStyle name="20% - 輔色2 5" xfId="46"/>
    <cellStyle name="20% - 輔色2 6" xfId="47"/>
    <cellStyle name="20% - 輔色2 7" xfId="48"/>
    <cellStyle name="20% - 輔色2 8" xfId="49"/>
    <cellStyle name="20% - 輔色2 9" xfId="50"/>
    <cellStyle name="20% - 輔色3 10" xfId="51"/>
    <cellStyle name="20% - 輔色3 2" xfId="52"/>
    <cellStyle name="20% - 輔色3 3" xfId="53"/>
    <cellStyle name="20% - 輔色3 4" xfId="54"/>
    <cellStyle name="20% - 輔色3 5" xfId="55"/>
    <cellStyle name="20% - 輔色3 6" xfId="56"/>
    <cellStyle name="20% - 輔色3 7" xfId="57"/>
    <cellStyle name="20% - 輔色3 8" xfId="58"/>
    <cellStyle name="20% - 輔色3 9" xfId="59"/>
    <cellStyle name="20% - 輔色4 10" xfId="60"/>
    <cellStyle name="20% - 輔色4 2" xfId="61"/>
    <cellStyle name="20% - 輔色4 3" xfId="62"/>
    <cellStyle name="20% - 輔色4 4" xfId="63"/>
    <cellStyle name="20% - 輔色4 5" xfId="64"/>
    <cellStyle name="20% - 輔色4 6" xfId="65"/>
    <cellStyle name="20% - 輔色4 7" xfId="66"/>
    <cellStyle name="20% - 輔色4 8" xfId="67"/>
    <cellStyle name="20% - 輔色4 9" xfId="68"/>
    <cellStyle name="20% - 輔色5 10" xfId="69"/>
    <cellStyle name="20% - 輔色5 2" xfId="70"/>
    <cellStyle name="20% - 輔色5 3" xfId="71"/>
    <cellStyle name="20% - 輔色5 4" xfId="72"/>
    <cellStyle name="20% - 輔色5 5" xfId="73"/>
    <cellStyle name="20% - 輔色5 6" xfId="74"/>
    <cellStyle name="20% - 輔色5 7" xfId="75"/>
    <cellStyle name="20% - 輔色5 8" xfId="76"/>
    <cellStyle name="20% - 輔色5 9" xfId="77"/>
    <cellStyle name="20% - 輔色6 10" xfId="78"/>
    <cellStyle name="20% - 輔色6 2" xfId="79"/>
    <cellStyle name="20% - 輔色6 3" xfId="80"/>
    <cellStyle name="20% - 輔色6 4" xfId="81"/>
    <cellStyle name="20% - 輔色6 5" xfId="82"/>
    <cellStyle name="20% - 輔色6 6" xfId="83"/>
    <cellStyle name="20% - 輔色6 7" xfId="84"/>
    <cellStyle name="20% - 輔色6 8" xfId="85"/>
    <cellStyle name="20% - 輔色6 9" xfId="86"/>
    <cellStyle name="40% - Accent1" xfId="87"/>
    <cellStyle name="40% - Accent2" xfId="88"/>
    <cellStyle name="40% - Accent3" xfId="89"/>
    <cellStyle name="40% - Accent4" xfId="90"/>
    <cellStyle name="40% - Accent5" xfId="91"/>
    <cellStyle name="40% - Accent6" xfId="92"/>
    <cellStyle name="40% - 輔色1 10" xfId="93"/>
    <cellStyle name="40% - 輔色1 2" xfId="94"/>
    <cellStyle name="40% - 輔色1 3" xfId="95"/>
    <cellStyle name="40% - 輔色1 4" xfId="96"/>
    <cellStyle name="40% - 輔色1 5" xfId="97"/>
    <cellStyle name="40% - 輔色1 6" xfId="98"/>
    <cellStyle name="40% - 輔色1 7" xfId="99"/>
    <cellStyle name="40% - 輔色1 8" xfId="100"/>
    <cellStyle name="40% - 輔色1 9" xfId="101"/>
    <cellStyle name="40% - 輔色2 10" xfId="102"/>
    <cellStyle name="40% - 輔色2 2" xfId="103"/>
    <cellStyle name="40% - 輔色2 3" xfId="104"/>
    <cellStyle name="40% - 輔色2 4" xfId="105"/>
    <cellStyle name="40% - 輔色2 5" xfId="106"/>
    <cellStyle name="40% - 輔色2 6" xfId="107"/>
    <cellStyle name="40% - 輔色2 7" xfId="108"/>
    <cellStyle name="40% - 輔色2 8" xfId="109"/>
    <cellStyle name="40% - 輔色2 9" xfId="110"/>
    <cellStyle name="40% - 輔色3 10" xfId="111"/>
    <cellStyle name="40% - 輔色3 2" xfId="112"/>
    <cellStyle name="40% - 輔色3 3" xfId="113"/>
    <cellStyle name="40% - 輔色3 4" xfId="114"/>
    <cellStyle name="40% - 輔色3 5" xfId="115"/>
    <cellStyle name="40% - 輔色3 6" xfId="116"/>
    <cellStyle name="40% - 輔色3 7" xfId="117"/>
    <cellStyle name="40% - 輔色3 8" xfId="118"/>
    <cellStyle name="40% - 輔色3 9" xfId="119"/>
    <cellStyle name="40% - 輔色4 10" xfId="120"/>
    <cellStyle name="40% - 輔色4 2" xfId="121"/>
    <cellStyle name="40% - 輔色4 3" xfId="122"/>
    <cellStyle name="40% - 輔色4 4" xfId="123"/>
    <cellStyle name="40% - 輔色4 5" xfId="124"/>
    <cellStyle name="40% - 輔色4 6" xfId="125"/>
    <cellStyle name="40% - 輔色4 7" xfId="126"/>
    <cellStyle name="40% - 輔色4 8" xfId="127"/>
    <cellStyle name="40% - 輔色4 9" xfId="128"/>
    <cellStyle name="40% - 輔色5 10" xfId="129"/>
    <cellStyle name="40% - 輔色5 2" xfId="130"/>
    <cellStyle name="40% - 輔色5 3" xfId="131"/>
    <cellStyle name="40% - 輔色5 4" xfId="132"/>
    <cellStyle name="40% - 輔色5 5" xfId="133"/>
    <cellStyle name="40% - 輔色5 6" xfId="134"/>
    <cellStyle name="40% - 輔色5 7" xfId="135"/>
    <cellStyle name="40% - 輔色5 8" xfId="136"/>
    <cellStyle name="40% - 輔色5 9" xfId="137"/>
    <cellStyle name="40% - 輔色6 10" xfId="138"/>
    <cellStyle name="40% - 輔色6 2" xfId="139"/>
    <cellStyle name="40% - 輔色6 3" xfId="140"/>
    <cellStyle name="40% - 輔色6 4" xfId="141"/>
    <cellStyle name="40% - 輔色6 5" xfId="142"/>
    <cellStyle name="40% - 輔色6 6" xfId="143"/>
    <cellStyle name="40% - 輔色6 7" xfId="144"/>
    <cellStyle name="40% - 輔色6 8" xfId="145"/>
    <cellStyle name="40% - 輔色6 9" xfId="146"/>
    <cellStyle name="60% - Accent1" xfId="147"/>
    <cellStyle name="60% - Accent2" xfId="148"/>
    <cellStyle name="60% - Accent3" xfId="149"/>
    <cellStyle name="60% - Accent4" xfId="150"/>
    <cellStyle name="60% - Accent5" xfId="151"/>
    <cellStyle name="60% - Accent6" xfId="152"/>
    <cellStyle name="60% - 輔色1 10" xfId="153"/>
    <cellStyle name="60% - 輔色1 2" xfId="154"/>
    <cellStyle name="60% - 輔色1 3" xfId="155"/>
    <cellStyle name="60% - 輔色1 4" xfId="156"/>
    <cellStyle name="60% - 輔色1 5" xfId="157"/>
    <cellStyle name="60% - 輔色1 6" xfId="158"/>
    <cellStyle name="60% - 輔色1 7" xfId="159"/>
    <cellStyle name="60% - 輔色1 8" xfId="160"/>
    <cellStyle name="60% - 輔色1 9" xfId="161"/>
    <cellStyle name="60% - 輔色2 10" xfId="162"/>
    <cellStyle name="60% - 輔色2 2" xfId="163"/>
    <cellStyle name="60% - 輔色2 3" xfId="164"/>
    <cellStyle name="60% - 輔色2 4" xfId="165"/>
    <cellStyle name="60% - 輔色2 5" xfId="166"/>
    <cellStyle name="60% - 輔色2 6" xfId="167"/>
    <cellStyle name="60% - 輔色2 7" xfId="168"/>
    <cellStyle name="60% - 輔色2 8" xfId="169"/>
    <cellStyle name="60% - 輔色2 9" xfId="170"/>
    <cellStyle name="60% - 輔色3 10" xfId="171"/>
    <cellStyle name="60% - 輔色3 2" xfId="172"/>
    <cellStyle name="60% - 輔色3 3" xfId="173"/>
    <cellStyle name="60% - 輔色3 4" xfId="174"/>
    <cellStyle name="60% - 輔色3 5" xfId="175"/>
    <cellStyle name="60% - 輔色3 6" xfId="176"/>
    <cellStyle name="60% - 輔色3 7" xfId="177"/>
    <cellStyle name="60% - 輔色3 8" xfId="178"/>
    <cellStyle name="60% - 輔色3 9" xfId="179"/>
    <cellStyle name="60% - 輔色4 10" xfId="180"/>
    <cellStyle name="60% - 輔色4 2" xfId="181"/>
    <cellStyle name="60% - 輔色4 3" xfId="182"/>
    <cellStyle name="60% - 輔色4 4" xfId="183"/>
    <cellStyle name="60% - 輔色4 5" xfId="184"/>
    <cellStyle name="60% - 輔色4 6" xfId="185"/>
    <cellStyle name="60% - 輔色4 7" xfId="186"/>
    <cellStyle name="60% - 輔色4 8" xfId="187"/>
    <cellStyle name="60% - 輔色4 9" xfId="188"/>
    <cellStyle name="60% - 輔色5 10" xfId="189"/>
    <cellStyle name="60% - 輔色5 2" xfId="190"/>
    <cellStyle name="60% - 輔色5 3" xfId="191"/>
    <cellStyle name="60% - 輔色5 4" xfId="192"/>
    <cellStyle name="60% - 輔色5 5" xfId="193"/>
    <cellStyle name="60% - 輔色5 6" xfId="194"/>
    <cellStyle name="60% - 輔色5 7" xfId="195"/>
    <cellStyle name="60% - 輔色5 8" xfId="196"/>
    <cellStyle name="60% - 輔色5 9" xfId="197"/>
    <cellStyle name="60% - 輔色6 10" xfId="198"/>
    <cellStyle name="60% - 輔色6 2" xfId="199"/>
    <cellStyle name="60% - 輔色6 3" xfId="200"/>
    <cellStyle name="60% - 輔色6 4" xfId="201"/>
    <cellStyle name="60% - 輔色6 5" xfId="202"/>
    <cellStyle name="60% - 輔色6 6" xfId="203"/>
    <cellStyle name="60% - 輔色6 7" xfId="204"/>
    <cellStyle name="60% - 輔色6 8" xfId="205"/>
    <cellStyle name="60% - 輔色6 9" xfId="206"/>
    <cellStyle name="Accent1" xfId="207"/>
    <cellStyle name="Accent2" xfId="208"/>
    <cellStyle name="Accent3" xfId="209"/>
    <cellStyle name="Accent4" xfId="210"/>
    <cellStyle name="Accent5" xfId="211"/>
    <cellStyle name="Accent6" xfId="212"/>
    <cellStyle name="Bad" xfId="213"/>
    <cellStyle name="Calculation" xfId="214"/>
    <cellStyle name="Check Cell" xfId="215"/>
    <cellStyle name="eng" xfId="216"/>
    <cellStyle name="Explanatory Text" xfId="217"/>
    <cellStyle name="Good" xfId="218"/>
    <cellStyle name="Heading 1" xfId="219"/>
    <cellStyle name="Heading 2" xfId="220"/>
    <cellStyle name="Heading 3" xfId="221"/>
    <cellStyle name="Heading 4" xfId="222"/>
    <cellStyle name="Input" xfId="223"/>
    <cellStyle name="Linked Cell" xfId="224"/>
    <cellStyle name="lu" xfId="225"/>
    <cellStyle name="n.0" xfId="226"/>
    <cellStyle name="n.01" xfId="227"/>
    <cellStyle name="n.1" xfId="228"/>
    <cellStyle name="n0" xfId="229"/>
    <cellStyle name="n1" xfId="230"/>
    <cellStyle name="Neutral" xfId="231"/>
    <cellStyle name="Normal - Style1" xfId="232"/>
    <cellStyle name="Normal_Basic Assumptions" xfId="233"/>
    <cellStyle name="Note" xfId="234"/>
    <cellStyle name="Output" xfId="235"/>
    <cellStyle name="sheet" xfId="236"/>
    <cellStyle name="Style 21" xfId="237"/>
    <cellStyle name="Style 22" xfId="238"/>
    <cellStyle name="Style 23" xfId="239"/>
    <cellStyle name="Style 24" xfId="240"/>
    <cellStyle name="Style 24 2" xfId="241"/>
    <cellStyle name="Style 25" xfId="242"/>
    <cellStyle name="Style 25 2" xfId="243"/>
    <cellStyle name="Style 26" xfId="244"/>
    <cellStyle name="styleColumnTitles" xfId="245"/>
    <cellStyle name="styleDateRange" xfId="246"/>
    <cellStyle name="styleHidden" xfId="247"/>
    <cellStyle name="styleNormal" xfId="248"/>
    <cellStyle name="styleSeriesAttributes" xfId="249"/>
    <cellStyle name="styleSeriesData" xfId="250"/>
    <cellStyle name="styleSeriesDataForecast" xfId="251"/>
    <cellStyle name="styleSeriesDataForecastNA" xfId="252"/>
    <cellStyle name="styleSeriesDataNA" xfId="253"/>
    <cellStyle name="Title" xfId="254"/>
    <cellStyle name="Total" xfId="255"/>
    <cellStyle name="Warning Text" xfId="256"/>
    <cellStyle name="遽_laroux" xfId="257"/>
    <cellStyle name="一般" xfId="0" builtinId="0"/>
    <cellStyle name="一般 2" xfId="258"/>
    <cellStyle name="一般 3" xfId="259"/>
    <cellStyle name="一般 3 3" xfId="260"/>
    <cellStyle name="一般 4" xfId="261"/>
    <cellStyle name="一般 5" xfId="262"/>
    <cellStyle name="一般_9001綜" xfId="263"/>
    <cellStyle name="一般_90綜合" xfId="264"/>
    <cellStyle name="一般_9112保-A4" xfId="265"/>
    <cellStyle name="一般_9112農" xfId="266"/>
    <cellStyle name="一般_9112農綜及各-A42" xfId="267"/>
    <cellStyle name="一般_9201農特收" xfId="268"/>
    <cellStyle name="一般_9301作業估計" xfId="269"/>
    <cellStyle name="一般_C綜收支 (2)" xfId="270"/>
    <cellStyle name="一般_NEW遞送單--用" xfId="271"/>
    <cellStyle name="一般_平衡表" xfId="272"/>
    <cellStyle name="一般_全局明細" xfId="273"/>
    <cellStyle name="一般_各基金彙總9101" xfId="274"/>
    <cellStyle name="一般_收支預計表_90綜合" xfId="275"/>
    <cellStyle name="一般_保營運" xfId="276"/>
    <cellStyle name="一般_造營運" xfId="277"/>
    <cellStyle name="一般_農收支 (2)" xfId="278"/>
    <cellStyle name="一般_農營運" xfId="279"/>
    <cellStyle name="一般_預計平衡表" xfId="280"/>
    <cellStyle name="一般_預計平衡表_1_90綜合" xfId="281"/>
    <cellStyle name="一般_預計平衡表_90農發(糧)" xfId="282"/>
    <cellStyle name="一般_綜平" xfId="283"/>
    <cellStyle name="一般_綜營運" xfId="284"/>
    <cellStyle name="一般_綜營運_9006綜" xfId="285"/>
    <cellStyle name="千分位" xfId="286" builtinId="3"/>
    <cellStyle name="千分位 10" xfId="287"/>
    <cellStyle name="千分位 10 2" xfId="288"/>
    <cellStyle name="千分位 10 3" xfId="289"/>
    <cellStyle name="千分位 11" xfId="290"/>
    <cellStyle name="千分位 2" xfId="291"/>
    <cellStyle name="千分位 3" xfId="292"/>
    <cellStyle name="千分位 4" xfId="293"/>
    <cellStyle name="千分位 5" xfId="294"/>
    <cellStyle name="千分位 6" xfId="295"/>
    <cellStyle name="千分位 7" xfId="296"/>
    <cellStyle name="千分位 8" xfId="297"/>
    <cellStyle name="千分位 9" xfId="298"/>
    <cellStyle name="中等 10" xfId="299"/>
    <cellStyle name="中等 2" xfId="300"/>
    <cellStyle name="中等 3" xfId="301"/>
    <cellStyle name="中等 4" xfId="302"/>
    <cellStyle name="中等 5" xfId="303"/>
    <cellStyle name="中等 6" xfId="304"/>
    <cellStyle name="中等 7" xfId="305"/>
    <cellStyle name="中等 8" xfId="306"/>
    <cellStyle name="中等 9" xfId="307"/>
    <cellStyle name="未定義" xfId="308"/>
    <cellStyle name="合計 10" xfId="309"/>
    <cellStyle name="合計 2" xfId="310"/>
    <cellStyle name="合計 3" xfId="311"/>
    <cellStyle name="合計 4" xfId="312"/>
    <cellStyle name="合計 5" xfId="313"/>
    <cellStyle name="合計 6" xfId="314"/>
    <cellStyle name="合計 7" xfId="315"/>
    <cellStyle name="合計 8" xfId="316"/>
    <cellStyle name="合計 9" xfId="317"/>
    <cellStyle name="好 10" xfId="318"/>
    <cellStyle name="好 2" xfId="319"/>
    <cellStyle name="好 3" xfId="320"/>
    <cellStyle name="好 4" xfId="321"/>
    <cellStyle name="好 5" xfId="322"/>
    <cellStyle name="好 6" xfId="323"/>
    <cellStyle name="好 7" xfId="324"/>
    <cellStyle name="好 8" xfId="325"/>
    <cellStyle name="好 9" xfId="326"/>
    <cellStyle name="好_100全體會議版-990803 (1)" xfId="327"/>
    <cellStyle name="好_94-98年勞健保補助明細(含98推估)990128" xfId="328"/>
    <cellStyle name="好_990720--愛台12建設預算調查表(Judy-100彙整)" xfId="329"/>
    <cellStyle name="好_990817勞健保欠費 (1)" xfId="330"/>
    <cellStyle name="好_Book1 (3) (2)" xfId="331"/>
    <cellStyle name="好_與101增減比較表(勞)" xfId="332"/>
    <cellStyle name="百分比 2" xfId="333"/>
    <cellStyle name="表首" xfId="334"/>
    <cellStyle name="金額" xfId="335"/>
    <cellStyle name="金額_預計平衡表" xfId="336"/>
    <cellStyle name="計算方式 10" xfId="337"/>
    <cellStyle name="計算方式 2" xfId="338"/>
    <cellStyle name="計算方式 3" xfId="339"/>
    <cellStyle name="計算方式 4" xfId="340"/>
    <cellStyle name="計算方式 5" xfId="341"/>
    <cellStyle name="計算方式 6" xfId="342"/>
    <cellStyle name="計算方式 7" xfId="343"/>
    <cellStyle name="計算方式 8" xfId="344"/>
    <cellStyle name="計算方式 9" xfId="345"/>
    <cellStyle name="貨幣[0]_0植栽單" xfId="346"/>
    <cellStyle name="連結的儲存格 10" xfId="347"/>
    <cellStyle name="連結的儲存格 2" xfId="348"/>
    <cellStyle name="連結的儲存格 3" xfId="349"/>
    <cellStyle name="連結的儲存格 4" xfId="350"/>
    <cellStyle name="連結的儲存格 5" xfId="351"/>
    <cellStyle name="連結的儲存格 6" xfId="352"/>
    <cellStyle name="連結的儲存格 7" xfId="353"/>
    <cellStyle name="連結的儲存格 8" xfId="354"/>
    <cellStyle name="連結的儲存格 9" xfId="355"/>
    <cellStyle name="備註 10" xfId="356"/>
    <cellStyle name="備註 2" xfId="357"/>
    <cellStyle name="備註 3" xfId="358"/>
    <cellStyle name="備註 4" xfId="359"/>
    <cellStyle name="備註 5" xfId="360"/>
    <cellStyle name="備註 6" xfId="361"/>
    <cellStyle name="備註 7" xfId="362"/>
    <cellStyle name="備註 8" xfId="363"/>
    <cellStyle name="備註 9" xfId="364"/>
    <cellStyle name="置中左右齊自動換列" xfId="365"/>
    <cellStyle name="說明文字 10" xfId="366"/>
    <cellStyle name="說明文字 2" xfId="367"/>
    <cellStyle name="說明文字 3" xfId="368"/>
    <cellStyle name="說明文字 4" xfId="369"/>
    <cellStyle name="說明文字 5" xfId="370"/>
    <cellStyle name="說明文字 6" xfId="371"/>
    <cellStyle name="說明文字 7" xfId="372"/>
    <cellStyle name="說明文字 8" xfId="373"/>
    <cellStyle name="說明文字 9" xfId="374"/>
    <cellStyle name="輔色1 10" xfId="375"/>
    <cellStyle name="輔色1 2" xfId="376"/>
    <cellStyle name="輔色1 3" xfId="377"/>
    <cellStyle name="輔色1 4" xfId="378"/>
    <cellStyle name="輔色1 5" xfId="379"/>
    <cellStyle name="輔色1 6" xfId="380"/>
    <cellStyle name="輔色1 7" xfId="381"/>
    <cellStyle name="輔色1 8" xfId="382"/>
    <cellStyle name="輔色1 9" xfId="383"/>
    <cellStyle name="輔色2 10" xfId="384"/>
    <cellStyle name="輔色2 2" xfId="385"/>
    <cellStyle name="輔色2 3" xfId="386"/>
    <cellStyle name="輔色2 4" xfId="387"/>
    <cellStyle name="輔色2 5" xfId="388"/>
    <cellStyle name="輔色2 6" xfId="389"/>
    <cellStyle name="輔色2 7" xfId="390"/>
    <cellStyle name="輔色2 8" xfId="391"/>
    <cellStyle name="輔色2 9" xfId="392"/>
    <cellStyle name="輔色3 10" xfId="393"/>
    <cellStyle name="輔色3 2" xfId="394"/>
    <cellStyle name="輔色3 3" xfId="395"/>
    <cellStyle name="輔色3 4" xfId="396"/>
    <cellStyle name="輔色3 5" xfId="397"/>
    <cellStyle name="輔色3 6" xfId="398"/>
    <cellStyle name="輔色3 7" xfId="399"/>
    <cellStyle name="輔色3 8" xfId="400"/>
    <cellStyle name="輔色3 9" xfId="401"/>
    <cellStyle name="輔色4 10" xfId="402"/>
    <cellStyle name="輔色4 2" xfId="403"/>
    <cellStyle name="輔色4 3" xfId="404"/>
    <cellStyle name="輔色4 4" xfId="405"/>
    <cellStyle name="輔色4 5" xfId="406"/>
    <cellStyle name="輔色4 6" xfId="407"/>
    <cellStyle name="輔色4 7" xfId="408"/>
    <cellStyle name="輔色4 8" xfId="409"/>
    <cellStyle name="輔色4 9" xfId="410"/>
    <cellStyle name="輔色5 10" xfId="411"/>
    <cellStyle name="輔色5 2" xfId="412"/>
    <cellStyle name="輔色5 3" xfId="413"/>
    <cellStyle name="輔色5 4" xfId="414"/>
    <cellStyle name="輔色5 5" xfId="415"/>
    <cellStyle name="輔色5 6" xfId="416"/>
    <cellStyle name="輔色5 7" xfId="417"/>
    <cellStyle name="輔色5 8" xfId="418"/>
    <cellStyle name="輔色5 9" xfId="419"/>
    <cellStyle name="輔色6 10" xfId="420"/>
    <cellStyle name="輔色6 2" xfId="421"/>
    <cellStyle name="輔色6 3" xfId="422"/>
    <cellStyle name="輔色6 4" xfId="423"/>
    <cellStyle name="輔色6 5" xfId="424"/>
    <cellStyle name="輔色6 6" xfId="425"/>
    <cellStyle name="輔色6 7" xfId="426"/>
    <cellStyle name="輔色6 8" xfId="427"/>
    <cellStyle name="輔色6 9" xfId="428"/>
    <cellStyle name="標題 1 10" xfId="429"/>
    <cellStyle name="標題 1 2" xfId="430"/>
    <cellStyle name="標題 1 3" xfId="431"/>
    <cellStyle name="標題 1 4" xfId="432"/>
    <cellStyle name="標題 1 5" xfId="433"/>
    <cellStyle name="標題 1 6" xfId="434"/>
    <cellStyle name="標題 1 7" xfId="435"/>
    <cellStyle name="標題 1 8" xfId="436"/>
    <cellStyle name="標題 1 9" xfId="437"/>
    <cellStyle name="標題 10" xfId="438"/>
    <cellStyle name="標題 11" xfId="439"/>
    <cellStyle name="標題 12" xfId="440"/>
    <cellStyle name="標題 13" xfId="441"/>
    <cellStyle name="標題 2 10" xfId="442"/>
    <cellStyle name="標題 2 2" xfId="443"/>
    <cellStyle name="標題 2 3" xfId="444"/>
    <cellStyle name="標題 2 4" xfId="445"/>
    <cellStyle name="標題 2 5" xfId="446"/>
    <cellStyle name="標題 2 6" xfId="447"/>
    <cellStyle name="標題 2 7" xfId="448"/>
    <cellStyle name="標題 2 8" xfId="449"/>
    <cellStyle name="標題 2 9" xfId="450"/>
    <cellStyle name="標題 3 10" xfId="451"/>
    <cellStyle name="標題 3 2" xfId="452"/>
    <cellStyle name="標題 3 3" xfId="453"/>
    <cellStyle name="標題 3 4" xfId="454"/>
    <cellStyle name="標題 3 5" xfId="455"/>
    <cellStyle name="標題 3 6" xfId="456"/>
    <cellStyle name="標題 3 7" xfId="457"/>
    <cellStyle name="標題 3 8" xfId="458"/>
    <cellStyle name="標題 3 9" xfId="459"/>
    <cellStyle name="標題 4 10" xfId="460"/>
    <cellStyle name="標題 4 2" xfId="461"/>
    <cellStyle name="標題 4 3" xfId="462"/>
    <cellStyle name="標題 4 4" xfId="463"/>
    <cellStyle name="標題 4 5" xfId="464"/>
    <cellStyle name="標題 4 6" xfId="465"/>
    <cellStyle name="標題 4 7" xfId="466"/>
    <cellStyle name="標題 4 8" xfId="467"/>
    <cellStyle name="標題 4 9" xfId="468"/>
    <cellStyle name="標題 5" xfId="469"/>
    <cellStyle name="標題 6" xfId="470"/>
    <cellStyle name="標題 7" xfId="471"/>
    <cellStyle name="標題 8" xfId="472"/>
    <cellStyle name="標題 9" xfId="473"/>
    <cellStyle name="樣式 1" xfId="474"/>
    <cellStyle name="輸入 10" xfId="475"/>
    <cellStyle name="輸入 2" xfId="476"/>
    <cellStyle name="輸入 3" xfId="477"/>
    <cellStyle name="輸入 4" xfId="478"/>
    <cellStyle name="輸入 5" xfId="479"/>
    <cellStyle name="輸入 6" xfId="480"/>
    <cellStyle name="輸入 7" xfId="481"/>
    <cellStyle name="輸入 8" xfId="482"/>
    <cellStyle name="輸入 9" xfId="483"/>
    <cellStyle name="輸出 10" xfId="484"/>
    <cellStyle name="輸出 2" xfId="485"/>
    <cellStyle name="輸出 3" xfId="486"/>
    <cellStyle name="輸出 4" xfId="487"/>
    <cellStyle name="輸出 5" xfId="488"/>
    <cellStyle name="輸出 6" xfId="489"/>
    <cellStyle name="輸出 7" xfId="490"/>
    <cellStyle name="輸出 8" xfId="491"/>
    <cellStyle name="輸出 9" xfId="492"/>
    <cellStyle name="檢查儲存格 10" xfId="493"/>
    <cellStyle name="檢查儲存格 2" xfId="494"/>
    <cellStyle name="檢查儲存格 3" xfId="495"/>
    <cellStyle name="檢查儲存格 4" xfId="496"/>
    <cellStyle name="檢查儲存格 5" xfId="497"/>
    <cellStyle name="檢查儲存格 6" xfId="498"/>
    <cellStyle name="檢查儲存格 7" xfId="499"/>
    <cellStyle name="檢查儲存格 8" xfId="500"/>
    <cellStyle name="檢查儲存格 9" xfId="501"/>
    <cellStyle name="縮" xfId="502"/>
    <cellStyle name="壞 10" xfId="503"/>
    <cellStyle name="壞 2" xfId="504"/>
    <cellStyle name="壞 3" xfId="505"/>
    <cellStyle name="壞 4" xfId="506"/>
    <cellStyle name="壞 5" xfId="507"/>
    <cellStyle name="壞 6" xfId="508"/>
    <cellStyle name="壞 7" xfId="509"/>
    <cellStyle name="壞 8" xfId="510"/>
    <cellStyle name="壞 9" xfId="511"/>
    <cellStyle name="壞_100全體會議版-990803 (1)" xfId="512"/>
    <cellStyle name="壞_94-98年勞健保補助明細(含98推估)990128" xfId="513"/>
    <cellStyle name="壞_990720--愛台12建設預算調查表(Judy-100彙整)" xfId="514"/>
    <cellStyle name="壞_990817勞健保欠費 (1)" xfId="515"/>
    <cellStyle name="壞_Book1 (3) (2)" xfId="516"/>
    <cellStyle name="壞_與101增減比較表(勞)" xfId="517"/>
    <cellStyle name="警告文字 10" xfId="518"/>
    <cellStyle name="警告文字 2" xfId="519"/>
    <cellStyle name="警告文字 3" xfId="520"/>
    <cellStyle name="警告文字 4" xfId="521"/>
    <cellStyle name="警告文字 5" xfId="522"/>
    <cellStyle name="警告文字 6" xfId="523"/>
    <cellStyle name="警告文字 7" xfId="524"/>
    <cellStyle name="警告文字 8" xfId="525"/>
    <cellStyle name="警告文字 9" xfId="526"/>
    <cellStyle name="巍葆 [0]_laroux" xfId="527"/>
    <cellStyle name="巍葆_laroux" xfId="528"/>
    <cellStyle name="鱔 [0]_laroux" xfId="529"/>
    <cellStyle name="鱔_laroux" xfId="530"/>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9" Type="http://schemas.openxmlformats.org/officeDocument/2006/relationships/externalLink" Target="externalLinks/externalLink19.xml"/><Relationship Id="rId3" Type="http://schemas.openxmlformats.org/officeDocument/2006/relationships/worksheet" Target="worksheets/sheet3.xml"/><Relationship Id="rId21" Type="http://schemas.openxmlformats.org/officeDocument/2006/relationships/externalLink" Target="externalLinks/externalLink1.xml"/><Relationship Id="rId34" Type="http://schemas.openxmlformats.org/officeDocument/2006/relationships/externalLink" Target="externalLinks/externalLink14.xml"/><Relationship Id="rId42" Type="http://schemas.openxmlformats.org/officeDocument/2006/relationships/externalLink" Target="externalLinks/externalLink22.xml"/><Relationship Id="rId47" Type="http://schemas.openxmlformats.org/officeDocument/2006/relationships/externalLink" Target="externalLinks/externalLink2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33" Type="http://schemas.openxmlformats.org/officeDocument/2006/relationships/externalLink" Target="externalLinks/externalLink13.xml"/><Relationship Id="rId38" Type="http://schemas.openxmlformats.org/officeDocument/2006/relationships/externalLink" Target="externalLinks/externalLink18.xml"/><Relationship Id="rId46" Type="http://schemas.openxmlformats.org/officeDocument/2006/relationships/externalLink" Target="externalLinks/externalLink2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9.xml"/><Relationship Id="rId41" Type="http://schemas.openxmlformats.org/officeDocument/2006/relationships/externalLink" Target="externalLinks/externalLink2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32" Type="http://schemas.openxmlformats.org/officeDocument/2006/relationships/externalLink" Target="externalLinks/externalLink12.xml"/><Relationship Id="rId37" Type="http://schemas.openxmlformats.org/officeDocument/2006/relationships/externalLink" Target="externalLinks/externalLink17.xml"/><Relationship Id="rId40" Type="http://schemas.openxmlformats.org/officeDocument/2006/relationships/externalLink" Target="externalLinks/externalLink20.xml"/><Relationship Id="rId45" Type="http://schemas.openxmlformats.org/officeDocument/2006/relationships/externalLink" Target="externalLinks/externalLink2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externalLink" Target="externalLinks/externalLink8.xml"/><Relationship Id="rId36" Type="http://schemas.openxmlformats.org/officeDocument/2006/relationships/externalLink" Target="externalLinks/externalLink16.xml"/><Relationship Id="rId49" Type="http://schemas.openxmlformats.org/officeDocument/2006/relationships/externalLink" Target="externalLinks/externalLink2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1.xml"/><Relationship Id="rId44" Type="http://schemas.openxmlformats.org/officeDocument/2006/relationships/externalLink" Target="externalLinks/externalLink2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externalLink" Target="externalLinks/externalLink10.xml"/><Relationship Id="rId35" Type="http://schemas.openxmlformats.org/officeDocument/2006/relationships/externalLink" Target="externalLinks/externalLink15.xml"/><Relationship Id="rId43" Type="http://schemas.openxmlformats.org/officeDocument/2006/relationships/externalLink" Target="externalLinks/externalLink23.xml"/><Relationship Id="rId48" Type="http://schemas.openxmlformats.org/officeDocument/2006/relationships/externalLink" Target="externalLinks/externalLink28.xml"/><Relationship Id="rId8" Type="http://schemas.openxmlformats.org/officeDocument/2006/relationships/worksheet" Target="worksheets/sheet8.xml"/><Relationship Id="rId51"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17.250.6/USER/BS5/GOV/&#21508;&#32026;&#38928;&#31639;/88BUD/I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4157;&#20809;&#36066;-7452\91MONRH\89month\86DATA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20316;&#26989;&#22522;&#37329;\92&#38928;&#31639;&#26360;&#34920;\7&#26519;&#21209;\&#26519;&#21209;&#23616;&#32232;&#38928;&#31639;&#26696;\Salary(&#20154;&#2010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My%20Documents\92&#27770;&#31639;\86&#27770;&#31639;\AFTER\84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y%20Documents/92&#27770;&#31639;/86&#27770;&#31639;/AFTER/84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6918\90&#36786;&#26989;&#32156;&#21512;&#22522;\9001&#3678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C6918\90&#36786;&#26989;&#32156;&#21512;&#22522;\9002&#3678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172.17.250.6/USER/BS5/BS518/article/&#23560;&#36617;/97/97&#26399;ta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eudora\m4539\attach\90&#24180;&#24230;&#20844;&#21209;&#36554;&#36635;&#26126;&#32048;&#3492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eudora/m4539/attach/90&#24180;&#24230;&#20844;&#21209;&#36554;&#36635;&#26126;&#32048;&#3492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90&#21021;&#32232;&#38928;&#31639;\88-89&#32156;&#21512;&#25613;&#30410;&#25913;&#3223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90&#21021;&#32232;&#38928;&#31639;/88-89&#32156;&#21512;&#25613;&#30410;&#25913;&#3223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My%20Documents\92&#27770;&#31639;\88-89&#32156;&#21512;&#25613;&#30410;&#25913;&#3223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My%20Documents/92&#27770;&#31639;/88-89&#32156;&#21512;&#25613;&#30410;&#25913;&#3223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My%20Documents\92&#27770;&#31639;\88&#25613;&#30410;&#26377;&#38364;&#349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My%20Documents/92&#27770;&#31639;/88&#25613;&#30410;&#26377;&#38364;&#3492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108\C\&#27665;&#29151;&#21270;\&#27665;&#29151;&#21270;&#25910;&#25903;8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ocuments%20and%20Settings/A309/Local%20Settings/Temporary%20Internet%20Files/Content.IE5/WXKLM5O7/970730&#39340;&#32317;&#32113;&#25919;&#35211;98&#32232;&#21015;&#35519;&#26597;&#3492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108\B89TT\B89TT\meet\89b-r.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My%20Documents/&#37329;&#34349;/&#36001;&#28204;&#31995;&#32113;&#38283;&#30332;/&#26371;&#35336;&#34389;&#36664;&#20837;&#26684;&#24335;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H:\My%20Documents\92&#27770;&#31639;\86&#27770;&#31639;\REF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My%20Documents/92&#27770;&#31639;/86&#27770;&#31639;/REF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38928;&#31639;/89&#38928;&#31639;/&#38928;&#31639;/88&#38928;&#31639;/88bgt-3.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PC361\&#32933;&#26009;&#38928;&#31639;&#32232;&#35069;\88-89&#32933;&#26009;\&#21021;&#23529;&#3492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93&#24180;&#38928;&#31639;-&#31532;&#19968;&#31185;\86&#27770;&#31639;\AFTER\84L.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93&#24180;/93&#38928;&#31639;&#26696;/&#30044;&#29986;/&#20844;&#21209;&#36554;&#36635;&#26126;&#32048;&#34920;-&#30044;&#2998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20316;&#26989;&#22522;&#37329;/92&#38928;&#31639;&#26360;&#34920;/7&#26519;&#21209;/&#26519;&#21209;&#23616;&#32232;&#38928;&#31639;&#26696;/Salary(&#20154;&#20107;).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38928;&#31639;/89&#38928;&#31639;/bgt89-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Documents%20and%20Settings/tfb.93FOODPC/Local%20Settings/Temporary%20Internet%20Files/Content.IE5/G5ARWDAV/93&#24180;&#38928;&#31639;-&#31532;&#19968;&#31185;/86&#27770;&#31639;/AFTER/84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
      <sheetName val="Sales"/>
      <sheetName val="台北市"/>
    </sheetNames>
    <sheetDataSet>
      <sheetData sheetId="0"/>
      <sheetData sheetId="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6年度總表"/>
      <sheetName val="主管明細"/>
      <sheetName val="0000"/>
      <sheetName val="經資併計"/>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輸入區"/>
      <sheetName val="請增減預算員額明細表"/>
      <sheetName val="人數彙計表"/>
      <sheetName val="人數及給與明細表 New"/>
      <sheetName val="薪資明細表"/>
      <sheetName val="員工人數及給與計算表old"/>
      <sheetName val="保險費明細表"/>
      <sheetName val="投保額級距"/>
      <sheetName val="Sheet1"/>
      <sheetName val="Module1"/>
    </sheetNames>
    <sheetDataSet>
      <sheetData sheetId="0"/>
      <sheetData sheetId="1" refreshError="1"/>
      <sheetData sheetId="2" refreshError="1"/>
      <sheetData sheetId="3" refreshError="1"/>
      <sheetData sheetId="4"/>
      <sheetData sheetId="5"/>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費"/>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費"/>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農收支"/>
      <sheetName val="農平"/>
      <sheetName val="農營運"/>
      <sheetName val="農銷售"/>
      <sheetName val="農生產"/>
      <sheetName val="農存款"/>
      <sheetName val="農應收款項"/>
      <sheetName val="J存貨"/>
      <sheetName val="農預付款"/>
      <sheetName val="長期貸款"/>
      <sheetName val="農退離準備"/>
      <sheetName val="M土地 "/>
      <sheetName val="N房屋"/>
      <sheetName val="農機械 "/>
      <sheetName val="Q交通"/>
      <sheetName val="農什項"/>
      <sheetName val="R存出保證金"/>
      <sheetName val="R催收款"/>
      <sheetName val="R應付款項"/>
      <sheetName val="農預收款"/>
      <sheetName val="T 存入保證"/>
      <sheetName val="農應付退離"/>
      <sheetName val="農資本支出"/>
      <sheetName val="農資本(2)"/>
      <sheetName val="B出納"/>
      <sheetName val="W 貸出款"/>
      <sheetName val="農傳票"/>
      <sheetName val="Y 研平總"/>
      <sheetName val="B 研平細"/>
      <sheetName val="Z 研損總"/>
      <sheetName val="A 研損細"/>
      <sheetName val="C 研業執"/>
      <sheetName val="定存明細"/>
      <sheetName val="#60009-2"/>
      <sheetName val="農銀"/>
      <sheetName val="存款總表"/>
      <sheetName val="到期定存"/>
      <sheetName val="到期定存 (2)"/>
      <sheetName val="農業務(空)"/>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row r="4">
          <cell r="C4" t="str">
            <v>一  月</v>
          </cell>
          <cell r="D4" t="str">
            <v>二  月</v>
          </cell>
          <cell r="E4" t="str">
            <v>三  月</v>
          </cell>
          <cell r="F4" t="str">
            <v>四  月</v>
          </cell>
          <cell r="G4" t="str">
            <v>五  月</v>
          </cell>
          <cell r="H4" t="str">
            <v>六  月</v>
          </cell>
          <cell r="I4" t="str">
            <v>七  月</v>
          </cell>
          <cell r="J4" t="str">
            <v>八  月</v>
          </cell>
          <cell r="K4" t="str">
            <v>九  月</v>
          </cell>
          <cell r="L4" t="str">
            <v>十  月</v>
          </cell>
          <cell r="M4" t="str">
            <v>十一月</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餘絀說明"/>
      <sheetName val="農收支"/>
      <sheetName val="農平"/>
      <sheetName val="農營運"/>
      <sheetName val="農銷售"/>
      <sheetName val="農生產"/>
      <sheetName val="農資本支出"/>
      <sheetName val="農資本(2)"/>
      <sheetName val="農存款"/>
      <sheetName val="農應收款項"/>
      <sheetName val="J存貨"/>
      <sheetName val="農預付款"/>
      <sheetName val="長期貸款"/>
      <sheetName val="農退離準備"/>
      <sheetName val="M土地 "/>
      <sheetName val="N房屋"/>
      <sheetName val="農機械 "/>
      <sheetName val="Q交通"/>
      <sheetName val="農什項"/>
      <sheetName val="R存出保證金"/>
      <sheetName val="R催收款"/>
      <sheetName val="R應付款項"/>
      <sheetName val="農預收款"/>
      <sheetName val="T 存入保證"/>
      <sheetName val="農應付退離"/>
      <sheetName val="B出納"/>
      <sheetName val="W 貸出款"/>
      <sheetName val="農傳票"/>
      <sheetName val="Y 研平總"/>
      <sheetName val="B 研平細"/>
      <sheetName val="Z 研損總"/>
      <sheetName val="A 研損細"/>
      <sheetName val="C 研業執"/>
      <sheetName val="糧政平衡表"/>
      <sheetName val="定存明細"/>
      <sheetName val="#60009-2"/>
      <sheetName val="農銀"/>
      <sheetName val="存款總表"/>
      <sheetName val="到期定存"/>
      <sheetName val="到期定存 (2)"/>
      <sheetName val="農業務(空)"/>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row r="4">
          <cell r="C4" t="str">
            <v>一  月</v>
          </cell>
          <cell r="D4" t="str">
            <v>二  月</v>
          </cell>
          <cell r="E4" t="str">
            <v>三  月</v>
          </cell>
          <cell r="F4" t="str">
            <v>四  月</v>
          </cell>
          <cell r="G4" t="str">
            <v>五  月</v>
          </cell>
          <cell r="H4" t="str">
            <v>六  月</v>
          </cell>
          <cell r="I4" t="str">
            <v>七  月</v>
          </cell>
          <cell r="J4" t="str">
            <v>八  月</v>
          </cell>
          <cell r="K4" t="str">
            <v>九  月</v>
          </cell>
          <cell r="L4" t="str">
            <v>十  月</v>
          </cell>
          <cell r="M4" t="str">
            <v>十一月</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ntry"/>
      <sheetName val="DATA"/>
      <sheetName val="97TAB1"/>
      <sheetName val="97TAB2"/>
      <sheetName val="97TAB3 "/>
      <sheetName val="97TAB4"/>
      <sheetName val="97TAB5"/>
    </sheetNames>
    <sheetDataSet>
      <sheetData sheetId="0"/>
      <sheetData sheetId="1"/>
      <sheetData sheetId="2"/>
      <sheetData sheetId="3" refreshError="1"/>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含所屬"/>
      <sheetName val="90年度"/>
      <sheetName val="試算"/>
      <sheetName val="服"/>
      <sheetName val="運"/>
      <sheetName val="站"/>
      <sheetName val="投融資"/>
      <sheetName val="管"/>
      <sheetName val="銷"/>
      <sheetName val="外"/>
      <sheetName val="彙"/>
      <sheetName val="用途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含所屬"/>
      <sheetName val="90年度"/>
      <sheetName val="試算"/>
      <sheetName val="服"/>
      <sheetName val="運"/>
      <sheetName val="站"/>
      <sheetName val="投融資"/>
      <sheetName val="管"/>
      <sheetName val="銷"/>
      <sheetName val="外"/>
      <sheetName val="彙"/>
      <sheetName val="用途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損益預計"/>
      <sheetName val="損益預計 (2)"/>
      <sheetName val="銷貨收入"/>
      <sheetName val="銷貨收入 (2)"/>
      <sheetName val="其他營業外收入"/>
      <sheetName val="銷貨成本"/>
      <sheetName val="銷貨成本 (2)"/>
      <sheetName val="業務"/>
      <sheetName val="業務 (2)"/>
      <sheetName val="管理"/>
      <sheetName val="管理 (2)"/>
      <sheetName val="其他營業費用"/>
      <sheetName val="營業外費用 "/>
      <sheetName val="營業外費用  (2)"/>
    </sheetNames>
    <sheetDataSet>
      <sheetData sheetId="0"/>
      <sheetData sheetId="1"/>
      <sheetData sheetId="2">
        <row r="1">
          <cell r="H1" t="str">
            <v xml:space="preserve">  府   糧   食   處</v>
          </cell>
        </row>
        <row r="2">
          <cell r="H2" t="str">
            <v xml:space="preserve">  明     細     表</v>
          </cell>
        </row>
        <row r="5">
          <cell r="H5" t="str">
            <v xml:space="preserve">      下半年及八十九年度</v>
          </cell>
        </row>
        <row r="6">
          <cell r="L6" t="str">
            <v xml:space="preserve"> </v>
          </cell>
          <cell r="N6" t="str">
            <v xml:space="preserve"> </v>
          </cell>
          <cell r="O6" t="str">
            <v xml:space="preserve"> 單位:新臺幣千元</v>
          </cell>
        </row>
        <row r="7">
          <cell r="I7" t="str">
            <v xml:space="preserve"> </v>
          </cell>
          <cell r="L7" t="str">
            <v xml:space="preserve"> </v>
          </cell>
        </row>
        <row r="8">
          <cell r="H8" t="str">
            <v xml:space="preserve">    外</v>
          </cell>
          <cell r="L8" t="str">
            <v>銷</v>
          </cell>
          <cell r="N8" t="str">
            <v xml:space="preserve"> </v>
          </cell>
        </row>
        <row r="9">
          <cell r="J9" t="str">
            <v xml:space="preserve"> 原   幣</v>
          </cell>
          <cell r="K9" t="str">
            <v>折合率</v>
          </cell>
          <cell r="L9" t="str">
            <v>折  合</v>
          </cell>
          <cell r="M9" t="str">
            <v xml:space="preserve">   數    量</v>
          </cell>
          <cell r="N9" t="str">
            <v>加 權 平 均</v>
          </cell>
          <cell r="O9" t="str">
            <v xml:space="preserve">  金       額</v>
          </cell>
        </row>
        <row r="10">
          <cell r="H10" t="str">
            <v>數  量</v>
          </cell>
          <cell r="I10" t="str">
            <v>單  價</v>
          </cell>
          <cell r="J10" t="str">
            <v xml:space="preserve"> 金   額</v>
          </cell>
          <cell r="N10" t="str">
            <v>單           價</v>
          </cell>
        </row>
        <row r="11">
          <cell r="J11" t="str">
            <v>(美元)</v>
          </cell>
          <cell r="K11" t="str">
            <v xml:space="preserve"> (元)</v>
          </cell>
          <cell r="L11" t="str">
            <v>新 臺  幣</v>
          </cell>
          <cell r="M11" t="str">
            <v xml:space="preserve"> </v>
          </cell>
          <cell r="N11" t="str">
            <v>( 元 )</v>
          </cell>
          <cell r="O11" t="str">
            <v xml:space="preserve"> </v>
          </cell>
        </row>
        <row r="12">
          <cell r="M12">
            <v>1509234</v>
          </cell>
          <cell r="N12">
            <v>7298.4759155969186</v>
          </cell>
          <cell r="O12">
            <v>11015108</v>
          </cell>
        </row>
        <row r="13">
          <cell r="N13" t="str">
            <v xml:space="preserve"> </v>
          </cell>
        </row>
        <row r="14">
          <cell r="M14">
            <v>1380000</v>
          </cell>
          <cell r="N14">
            <v>5890.4304347826082</v>
          </cell>
          <cell r="O14">
            <v>8128794</v>
          </cell>
        </row>
        <row r="15">
          <cell r="N15" t="str">
            <v xml:space="preserve"> </v>
          </cell>
        </row>
        <row r="16">
          <cell r="M16">
            <v>76458</v>
          </cell>
          <cell r="N16">
            <v>31141.633315022627</v>
          </cell>
          <cell r="O16">
            <v>2381027</v>
          </cell>
        </row>
        <row r="17">
          <cell r="M17" t="str">
            <v xml:space="preserve"> </v>
          </cell>
          <cell r="N17" t="str">
            <v xml:space="preserve"> </v>
          </cell>
        </row>
        <row r="18">
          <cell r="M18">
            <v>52776</v>
          </cell>
          <cell r="N18">
            <v>9574.1814461118684</v>
          </cell>
          <cell r="O18">
            <v>505287</v>
          </cell>
        </row>
        <row r="19">
          <cell r="N19" t="str">
            <v xml:space="preserve"> </v>
          </cell>
        </row>
      </sheetData>
      <sheetData sheetId="3"/>
      <sheetData sheetId="4"/>
      <sheetData sheetId="5">
        <row r="9">
          <cell r="M9" t="str">
            <v xml:space="preserve">   銷 貨 成 本</v>
          </cell>
        </row>
      </sheetData>
      <sheetData sheetId="6"/>
      <sheetData sheetId="7"/>
      <sheetData sheetId="8"/>
      <sheetData sheetId="9"/>
      <sheetData sheetId="10"/>
      <sheetData sheetId="11"/>
      <sheetData sheetId="12"/>
      <sheetData sheetId="1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損益預計"/>
      <sheetName val="損益預計 (2)"/>
      <sheetName val="銷貨收入"/>
      <sheetName val="銷貨收入 (2)"/>
      <sheetName val="其他營業外收入"/>
      <sheetName val="銷貨成本"/>
      <sheetName val="銷貨成本 (2)"/>
      <sheetName val="業務"/>
      <sheetName val="業務 (2)"/>
      <sheetName val="管理"/>
      <sheetName val="管理 (2)"/>
      <sheetName val="其他營業費用"/>
      <sheetName val="營業外費用 "/>
      <sheetName val="營業外費用  (2)"/>
      <sheetName val="90年度"/>
    </sheetNames>
    <sheetDataSet>
      <sheetData sheetId="0"/>
      <sheetData sheetId="1"/>
      <sheetData sheetId="2">
        <row r="1">
          <cell r="H1" t="str">
            <v xml:space="preserve">  府   糧   食   處</v>
          </cell>
        </row>
        <row r="2">
          <cell r="H2" t="str">
            <v xml:space="preserve">  明     細     表</v>
          </cell>
        </row>
        <row r="5">
          <cell r="H5" t="str">
            <v xml:space="preserve">      下半年及八十九年度</v>
          </cell>
        </row>
        <row r="6">
          <cell r="L6" t="str">
            <v xml:space="preserve"> </v>
          </cell>
          <cell r="N6" t="str">
            <v xml:space="preserve"> </v>
          </cell>
          <cell r="O6" t="str">
            <v xml:space="preserve"> 單位:新臺幣千元</v>
          </cell>
        </row>
        <row r="7">
          <cell r="I7" t="str">
            <v xml:space="preserve"> </v>
          </cell>
          <cell r="L7" t="str">
            <v xml:space="preserve"> </v>
          </cell>
        </row>
        <row r="8">
          <cell r="H8" t="str">
            <v xml:space="preserve">    外</v>
          </cell>
          <cell r="L8" t="str">
            <v>銷</v>
          </cell>
          <cell r="N8" t="str">
            <v xml:space="preserve"> </v>
          </cell>
        </row>
        <row r="9">
          <cell r="J9" t="str">
            <v xml:space="preserve"> 原   幣</v>
          </cell>
          <cell r="K9" t="str">
            <v>折合率</v>
          </cell>
          <cell r="L9" t="str">
            <v>折  合</v>
          </cell>
          <cell r="M9" t="str">
            <v xml:space="preserve">   數    量</v>
          </cell>
          <cell r="N9" t="str">
            <v>加 權 平 均</v>
          </cell>
          <cell r="O9" t="str">
            <v xml:space="preserve">  金       額</v>
          </cell>
        </row>
        <row r="10">
          <cell r="H10" t="str">
            <v>數  量</v>
          </cell>
          <cell r="I10" t="str">
            <v>單  價</v>
          </cell>
          <cell r="J10" t="str">
            <v xml:space="preserve"> 金   額</v>
          </cell>
          <cell r="N10" t="str">
            <v>單           價</v>
          </cell>
        </row>
        <row r="11">
          <cell r="J11" t="str">
            <v>(美元)</v>
          </cell>
          <cell r="K11" t="str">
            <v xml:space="preserve"> (元)</v>
          </cell>
          <cell r="L11" t="str">
            <v>新 臺  幣</v>
          </cell>
          <cell r="M11" t="str">
            <v xml:space="preserve"> </v>
          </cell>
          <cell r="N11" t="str">
            <v>( 元 )</v>
          </cell>
          <cell r="O11" t="str">
            <v xml:space="preserve"> </v>
          </cell>
        </row>
        <row r="12">
          <cell r="M12">
            <v>1509234</v>
          </cell>
          <cell r="N12">
            <v>7298.4759155969186</v>
          </cell>
          <cell r="O12">
            <v>11015108</v>
          </cell>
        </row>
        <row r="13">
          <cell r="N13" t="str">
            <v xml:space="preserve"> </v>
          </cell>
        </row>
        <row r="14">
          <cell r="M14">
            <v>1380000</v>
          </cell>
          <cell r="N14">
            <v>5890.4304347826082</v>
          </cell>
          <cell r="O14">
            <v>8128794</v>
          </cell>
        </row>
        <row r="15">
          <cell r="N15" t="str">
            <v xml:space="preserve"> </v>
          </cell>
        </row>
        <row r="16">
          <cell r="M16">
            <v>76458</v>
          </cell>
          <cell r="N16">
            <v>31141.633315022627</v>
          </cell>
          <cell r="O16">
            <v>2381027</v>
          </cell>
        </row>
        <row r="17">
          <cell r="M17" t="str">
            <v xml:space="preserve"> </v>
          </cell>
          <cell r="N17" t="str">
            <v xml:space="preserve"> </v>
          </cell>
        </row>
        <row r="18">
          <cell r="M18">
            <v>52776</v>
          </cell>
          <cell r="N18">
            <v>9574.1814461118684</v>
          </cell>
          <cell r="O18">
            <v>505287</v>
          </cell>
        </row>
        <row r="19">
          <cell r="N19" t="str">
            <v xml:space="preserve"> </v>
          </cell>
        </row>
      </sheetData>
      <sheetData sheetId="3"/>
      <sheetData sheetId="4"/>
      <sheetData sheetId="5" refreshError="1">
        <row r="9">
          <cell r="M9" t="str">
            <v xml:space="preserve">   銷 貨 成 本</v>
          </cell>
        </row>
      </sheetData>
      <sheetData sheetId="6"/>
      <sheetData sheetId="7"/>
      <sheetData sheetId="8"/>
      <sheetData sheetId="9"/>
      <sheetData sheetId="10"/>
      <sheetData sheetId="11"/>
      <sheetData sheetId="12"/>
      <sheetData sheetId="13"/>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損益預計"/>
      <sheetName val="損益預計 (2)"/>
      <sheetName val="銷貨收入"/>
      <sheetName val="銷貨收入 (2)"/>
      <sheetName val="其他營業外收入"/>
      <sheetName val="銷貨成本"/>
      <sheetName val="銷貨成本 (2)"/>
      <sheetName val="業務"/>
      <sheetName val="業務 (2)"/>
      <sheetName val="管理"/>
      <sheetName val="管理 (2)"/>
      <sheetName val="其他營業費用"/>
      <sheetName val="營業外費用 "/>
      <sheetName val="營業外費用  (2)"/>
    </sheetNames>
    <sheetDataSet>
      <sheetData sheetId="0" refreshError="1"/>
      <sheetData sheetId="1" refreshError="1"/>
      <sheetData sheetId="2" refreshError="1">
        <row r="1">
          <cell r="H1" t="str">
            <v xml:space="preserve">  府   糧   食   處</v>
          </cell>
        </row>
        <row r="2">
          <cell r="H2" t="str">
            <v xml:space="preserve">  明     細     表</v>
          </cell>
        </row>
        <row r="5">
          <cell r="H5" t="str">
            <v xml:space="preserve">      下半年及八十九年度</v>
          </cell>
        </row>
        <row r="6">
          <cell r="L6" t="str">
            <v xml:space="preserve"> </v>
          </cell>
          <cell r="N6" t="str">
            <v xml:space="preserve"> </v>
          </cell>
          <cell r="O6" t="str">
            <v xml:space="preserve"> 單位:新臺幣千元</v>
          </cell>
        </row>
        <row r="7">
          <cell r="I7" t="str">
            <v xml:space="preserve"> </v>
          </cell>
          <cell r="L7" t="str">
            <v xml:space="preserve"> </v>
          </cell>
        </row>
        <row r="8">
          <cell r="H8" t="str">
            <v xml:space="preserve">    外</v>
          </cell>
          <cell r="L8" t="str">
            <v>銷</v>
          </cell>
          <cell r="N8" t="str">
            <v xml:space="preserve"> </v>
          </cell>
        </row>
        <row r="9">
          <cell r="J9" t="str">
            <v xml:space="preserve"> 原   幣</v>
          </cell>
          <cell r="K9" t="str">
            <v>折合率</v>
          </cell>
          <cell r="L9" t="str">
            <v>折  合</v>
          </cell>
          <cell r="M9" t="str">
            <v xml:space="preserve">   數    量</v>
          </cell>
          <cell r="N9" t="str">
            <v>加 權 平 均</v>
          </cell>
          <cell r="O9" t="str">
            <v xml:space="preserve">  金       額</v>
          </cell>
        </row>
        <row r="10">
          <cell r="H10" t="str">
            <v>數  量</v>
          </cell>
          <cell r="I10" t="str">
            <v>單  價</v>
          </cell>
          <cell r="J10" t="str">
            <v xml:space="preserve"> 金   額</v>
          </cell>
          <cell r="N10" t="str">
            <v>單           價</v>
          </cell>
        </row>
        <row r="11">
          <cell r="J11" t="str">
            <v>(美元)</v>
          </cell>
          <cell r="K11" t="str">
            <v xml:space="preserve"> (元)</v>
          </cell>
          <cell r="L11" t="str">
            <v>新 臺  幣</v>
          </cell>
          <cell r="M11" t="str">
            <v xml:space="preserve"> </v>
          </cell>
          <cell r="N11" t="str">
            <v>( 元 )</v>
          </cell>
          <cell r="O11" t="str">
            <v xml:space="preserve"> </v>
          </cell>
        </row>
        <row r="12">
          <cell r="M12">
            <v>1509234</v>
          </cell>
          <cell r="N12">
            <v>7298.4759155969186</v>
          </cell>
          <cell r="O12">
            <v>11015108</v>
          </cell>
        </row>
        <row r="13">
          <cell r="N13" t="str">
            <v xml:space="preserve"> </v>
          </cell>
        </row>
        <row r="14">
          <cell r="M14">
            <v>1380000</v>
          </cell>
          <cell r="N14">
            <v>5890.4304347826082</v>
          </cell>
          <cell r="O14">
            <v>8128794</v>
          </cell>
        </row>
        <row r="15">
          <cell r="N15" t="str">
            <v xml:space="preserve"> </v>
          </cell>
        </row>
        <row r="16">
          <cell r="M16">
            <v>76458</v>
          </cell>
          <cell r="N16">
            <v>31141.633315022627</v>
          </cell>
          <cell r="O16">
            <v>2381027</v>
          </cell>
        </row>
        <row r="17">
          <cell r="M17" t="str">
            <v xml:space="preserve"> </v>
          </cell>
          <cell r="N17" t="str">
            <v xml:space="preserve"> </v>
          </cell>
        </row>
        <row r="18">
          <cell r="M18">
            <v>52776</v>
          </cell>
          <cell r="N18">
            <v>9574.1814461118684</v>
          </cell>
          <cell r="O18">
            <v>505287</v>
          </cell>
        </row>
        <row r="19">
          <cell r="N19" t="str">
            <v xml:space="preserve"> </v>
          </cell>
        </row>
      </sheetData>
      <sheetData sheetId="3" refreshError="1"/>
      <sheetData sheetId="4" refreshError="1"/>
      <sheetData sheetId="5" refreshError="1">
        <row r="9">
          <cell r="M9" t="str">
            <v xml:space="preserve">   銷 貨 成 本</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損益預計"/>
      <sheetName val="損益預計 (2)"/>
      <sheetName val="銷貨收入"/>
      <sheetName val="銷貨收入 (2)"/>
      <sheetName val="其他營業外收入"/>
      <sheetName val="銷貨成本"/>
      <sheetName val="銷貨成本 (2)"/>
      <sheetName val="業務"/>
      <sheetName val="業務 (2)"/>
      <sheetName val="管理"/>
      <sheetName val="管理 (2)"/>
      <sheetName val="其他營業費用"/>
      <sheetName val="營業外費用 "/>
      <sheetName val="營業外費用  (2)"/>
    </sheetNames>
    <sheetDataSet>
      <sheetData sheetId="0" refreshError="1"/>
      <sheetData sheetId="1" refreshError="1"/>
      <sheetData sheetId="2" refreshError="1">
        <row r="1">
          <cell r="H1" t="str">
            <v xml:space="preserve">  府   糧   食   處</v>
          </cell>
        </row>
        <row r="2">
          <cell r="H2" t="str">
            <v xml:space="preserve">  明     細     表</v>
          </cell>
        </row>
        <row r="5">
          <cell r="H5" t="str">
            <v xml:space="preserve">      下半年及八十九年度</v>
          </cell>
        </row>
        <row r="6">
          <cell r="L6" t="str">
            <v xml:space="preserve"> </v>
          </cell>
          <cell r="N6" t="str">
            <v xml:space="preserve"> </v>
          </cell>
          <cell r="O6" t="str">
            <v xml:space="preserve"> 單位:新臺幣千元</v>
          </cell>
        </row>
        <row r="7">
          <cell r="I7" t="str">
            <v xml:space="preserve"> </v>
          </cell>
          <cell r="L7" t="str">
            <v xml:space="preserve"> </v>
          </cell>
        </row>
        <row r="8">
          <cell r="H8" t="str">
            <v xml:space="preserve">    外</v>
          </cell>
          <cell r="L8" t="str">
            <v>銷</v>
          </cell>
          <cell r="N8" t="str">
            <v xml:space="preserve"> </v>
          </cell>
        </row>
        <row r="9">
          <cell r="J9" t="str">
            <v xml:space="preserve"> 原   幣</v>
          </cell>
          <cell r="K9" t="str">
            <v>折合率</v>
          </cell>
          <cell r="L9" t="str">
            <v>折  合</v>
          </cell>
          <cell r="M9" t="str">
            <v xml:space="preserve">   數    量</v>
          </cell>
          <cell r="N9" t="str">
            <v>加 權 平 均</v>
          </cell>
          <cell r="O9" t="str">
            <v xml:space="preserve">  金       額</v>
          </cell>
        </row>
        <row r="10">
          <cell r="H10" t="str">
            <v>數  量</v>
          </cell>
          <cell r="I10" t="str">
            <v>單  價</v>
          </cell>
          <cell r="J10" t="str">
            <v xml:space="preserve"> 金   額</v>
          </cell>
          <cell r="N10" t="str">
            <v>單           價</v>
          </cell>
        </row>
        <row r="11">
          <cell r="J11" t="str">
            <v>(美元)</v>
          </cell>
          <cell r="K11" t="str">
            <v xml:space="preserve"> (元)</v>
          </cell>
          <cell r="L11" t="str">
            <v>新 臺  幣</v>
          </cell>
          <cell r="M11" t="str">
            <v xml:space="preserve"> </v>
          </cell>
          <cell r="N11" t="str">
            <v>( 元 )</v>
          </cell>
          <cell r="O11" t="str">
            <v xml:space="preserve"> </v>
          </cell>
        </row>
        <row r="12">
          <cell r="M12">
            <v>1509234</v>
          </cell>
          <cell r="N12">
            <v>7298.4759155969186</v>
          </cell>
          <cell r="O12">
            <v>11015108</v>
          </cell>
        </row>
        <row r="13">
          <cell r="N13" t="str">
            <v xml:space="preserve"> </v>
          </cell>
        </row>
        <row r="14">
          <cell r="M14">
            <v>1380000</v>
          </cell>
          <cell r="N14">
            <v>5890.4304347826082</v>
          </cell>
          <cell r="O14">
            <v>8128794</v>
          </cell>
        </row>
        <row r="15">
          <cell r="N15" t="str">
            <v xml:space="preserve"> </v>
          </cell>
        </row>
        <row r="16">
          <cell r="M16">
            <v>76458</v>
          </cell>
          <cell r="N16">
            <v>31141.633315022627</v>
          </cell>
          <cell r="O16">
            <v>2381027</v>
          </cell>
        </row>
        <row r="17">
          <cell r="M17" t="str">
            <v xml:space="preserve"> </v>
          </cell>
          <cell r="N17" t="str">
            <v xml:space="preserve"> </v>
          </cell>
        </row>
        <row r="18">
          <cell r="M18">
            <v>52776</v>
          </cell>
          <cell r="N18">
            <v>9574.1814461118684</v>
          </cell>
          <cell r="O18">
            <v>505287</v>
          </cell>
        </row>
        <row r="19">
          <cell r="N19" t="str">
            <v xml:space="preserve"> </v>
          </cell>
        </row>
      </sheetData>
      <sheetData sheetId="3" refreshError="1"/>
      <sheetData sheetId="4" refreshError="1"/>
      <sheetData sheetId="5" refreshError="1">
        <row r="9">
          <cell r="M9" t="str">
            <v xml:space="preserve">   銷 貨 成 本</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銷貨收入"/>
      <sheetName val="銷貨成本"/>
    </sheetNames>
    <sheetDataSet>
      <sheetData sheetId="0">
        <row r="1">
          <cell r="J1" t="str">
            <v xml:space="preserve">  府       糧        食        處</v>
          </cell>
        </row>
        <row r="2">
          <cell r="J2" t="str">
            <v xml:space="preserve">   明       細        表</v>
          </cell>
        </row>
        <row r="5">
          <cell r="L5" t="str">
            <v xml:space="preserve">          年度</v>
          </cell>
        </row>
        <row r="6">
          <cell r="N6" t="str">
            <v xml:space="preserve"> </v>
          </cell>
          <cell r="P6" t="str">
            <v xml:space="preserve"> </v>
          </cell>
          <cell r="Q6" t="str">
            <v xml:space="preserve"> </v>
          </cell>
          <cell r="R6" t="str">
            <v xml:space="preserve"> 單位:新臺幣千元</v>
          </cell>
        </row>
        <row r="7">
          <cell r="K7" t="str">
            <v xml:space="preserve"> </v>
          </cell>
          <cell r="N7" t="str">
            <v xml:space="preserve"> </v>
          </cell>
          <cell r="R7" t="str">
            <v xml:space="preserve"> </v>
          </cell>
        </row>
        <row r="8">
          <cell r="J8" t="str">
            <v xml:space="preserve">    外</v>
          </cell>
          <cell r="N8" t="str">
            <v>銷</v>
          </cell>
          <cell r="O8" t="str">
            <v xml:space="preserve"> </v>
          </cell>
          <cell r="P8" t="str">
            <v xml:space="preserve"> </v>
          </cell>
        </row>
        <row r="9">
          <cell r="L9" t="str">
            <v xml:space="preserve"> 原   幣</v>
          </cell>
          <cell r="M9" t="str">
            <v>折合率</v>
          </cell>
          <cell r="N9" t="str">
            <v>折合新</v>
          </cell>
          <cell r="O9" t="str">
            <v xml:space="preserve">   數    量</v>
          </cell>
          <cell r="P9" t="str">
            <v xml:space="preserve">  加 權 平 均</v>
          </cell>
          <cell r="Q9" t="str">
            <v xml:space="preserve">  金       額</v>
          </cell>
          <cell r="R9" t="str">
            <v xml:space="preserve"> 說          明</v>
          </cell>
        </row>
        <row r="10">
          <cell r="J10" t="str">
            <v>數  量</v>
          </cell>
          <cell r="K10" t="str">
            <v>單  價</v>
          </cell>
          <cell r="L10" t="str">
            <v xml:space="preserve"> 金   額</v>
          </cell>
          <cell r="P10" t="str">
            <v>單         價</v>
          </cell>
        </row>
        <row r="11">
          <cell r="L11" t="str">
            <v xml:space="preserve">  (美元)</v>
          </cell>
          <cell r="M11" t="str">
            <v xml:space="preserve"> (元)</v>
          </cell>
          <cell r="N11" t="str">
            <v>臺  幣</v>
          </cell>
          <cell r="O11" t="str">
            <v xml:space="preserve"> </v>
          </cell>
          <cell r="P11" t="str">
            <v xml:space="preserve">    ( 元 )</v>
          </cell>
          <cell r="Q11" t="str">
            <v xml:space="preserve"> </v>
          </cell>
        </row>
        <row r="12">
          <cell r="O12">
            <v>1196830</v>
          </cell>
          <cell r="P12">
            <v>7252.605633214408</v>
          </cell>
          <cell r="Q12">
            <v>8680136</v>
          </cell>
        </row>
        <row r="13">
          <cell r="P13" t="str">
            <v xml:space="preserve"> </v>
          </cell>
        </row>
        <row r="14">
          <cell r="O14">
            <v>953000</v>
          </cell>
          <cell r="P14">
            <v>5582.3242392444909</v>
          </cell>
          <cell r="Q14">
            <v>5319955</v>
          </cell>
          <cell r="R14" t="str">
            <v>詳見第 106  頁表</v>
          </cell>
        </row>
        <row r="15">
          <cell r="P15" t="str">
            <v xml:space="preserve"> </v>
          </cell>
        </row>
        <row r="16">
          <cell r="O16">
            <v>53720</v>
          </cell>
          <cell r="P16">
            <v>31313.700670141476</v>
          </cell>
          <cell r="Q16">
            <v>1682172</v>
          </cell>
          <cell r="R16" t="str">
            <v>詳見第 168  頁表</v>
          </cell>
        </row>
        <row r="17">
          <cell r="O17" t="str">
            <v xml:space="preserve"> </v>
          </cell>
          <cell r="P17" t="str">
            <v xml:space="preserve"> </v>
          </cell>
        </row>
        <row r="18">
          <cell r="O18">
            <v>190110</v>
          </cell>
          <cell r="P18">
            <v>8826.5162274472677</v>
          </cell>
          <cell r="Q18">
            <v>1678009</v>
          </cell>
          <cell r="R18" t="str">
            <v xml:space="preserve">    </v>
          </cell>
        </row>
        <row r="19">
          <cell r="P19" t="str">
            <v xml:space="preserve"> </v>
          </cell>
        </row>
      </sheetData>
      <sheetData sheetId="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銷貨收入"/>
      <sheetName val="銷貨成本"/>
    </sheetNames>
    <sheetDataSet>
      <sheetData sheetId="0">
        <row r="1">
          <cell r="J1" t="str">
            <v xml:space="preserve">  府       糧        食        處</v>
          </cell>
        </row>
        <row r="2">
          <cell r="J2" t="str">
            <v xml:space="preserve">   明       細        表</v>
          </cell>
        </row>
        <row r="5">
          <cell r="L5" t="str">
            <v xml:space="preserve">          年度</v>
          </cell>
        </row>
        <row r="6">
          <cell r="N6" t="str">
            <v xml:space="preserve"> </v>
          </cell>
          <cell r="P6" t="str">
            <v xml:space="preserve"> </v>
          </cell>
          <cell r="Q6" t="str">
            <v xml:space="preserve"> </v>
          </cell>
          <cell r="R6" t="str">
            <v xml:space="preserve"> 單位:新臺幣千元</v>
          </cell>
        </row>
        <row r="7">
          <cell r="K7" t="str">
            <v xml:space="preserve"> </v>
          </cell>
          <cell r="N7" t="str">
            <v xml:space="preserve"> </v>
          </cell>
          <cell r="R7" t="str">
            <v xml:space="preserve"> </v>
          </cell>
        </row>
        <row r="8">
          <cell r="J8" t="str">
            <v xml:space="preserve">    外</v>
          </cell>
          <cell r="N8" t="str">
            <v>銷</v>
          </cell>
          <cell r="O8" t="str">
            <v xml:space="preserve"> </v>
          </cell>
          <cell r="P8" t="str">
            <v xml:space="preserve"> </v>
          </cell>
        </row>
        <row r="9">
          <cell r="L9" t="str">
            <v xml:space="preserve"> 原   幣</v>
          </cell>
          <cell r="M9" t="str">
            <v>折合率</v>
          </cell>
          <cell r="N9" t="str">
            <v>折合新</v>
          </cell>
          <cell r="O9" t="str">
            <v xml:space="preserve">   數    量</v>
          </cell>
          <cell r="P9" t="str">
            <v xml:space="preserve">  加 權 平 均</v>
          </cell>
          <cell r="Q9" t="str">
            <v xml:space="preserve">  金       額</v>
          </cell>
          <cell r="R9" t="str">
            <v xml:space="preserve"> 說          明</v>
          </cell>
        </row>
        <row r="10">
          <cell r="J10" t="str">
            <v>數  量</v>
          </cell>
          <cell r="K10" t="str">
            <v>單  價</v>
          </cell>
          <cell r="L10" t="str">
            <v xml:space="preserve"> 金   額</v>
          </cell>
          <cell r="P10" t="str">
            <v>單         價</v>
          </cell>
        </row>
        <row r="11">
          <cell r="L11" t="str">
            <v xml:space="preserve">  (美元)</v>
          </cell>
          <cell r="M11" t="str">
            <v xml:space="preserve"> (元)</v>
          </cell>
          <cell r="N11" t="str">
            <v>臺  幣</v>
          </cell>
          <cell r="O11" t="str">
            <v xml:space="preserve"> </v>
          </cell>
          <cell r="P11" t="str">
            <v xml:space="preserve">    ( 元 )</v>
          </cell>
          <cell r="Q11" t="str">
            <v xml:space="preserve"> </v>
          </cell>
        </row>
        <row r="12">
          <cell r="O12">
            <v>1196830</v>
          </cell>
          <cell r="P12">
            <v>7252.605633214408</v>
          </cell>
          <cell r="Q12">
            <v>8680136</v>
          </cell>
        </row>
        <row r="13">
          <cell r="P13" t="str">
            <v xml:space="preserve"> </v>
          </cell>
        </row>
        <row r="14">
          <cell r="O14">
            <v>953000</v>
          </cell>
          <cell r="P14">
            <v>5582.3242392444909</v>
          </cell>
          <cell r="Q14">
            <v>5319955</v>
          </cell>
          <cell r="R14" t="str">
            <v>詳見第 106  頁表</v>
          </cell>
        </row>
        <row r="15">
          <cell r="P15" t="str">
            <v xml:space="preserve"> </v>
          </cell>
        </row>
        <row r="16">
          <cell r="O16">
            <v>53720</v>
          </cell>
          <cell r="P16">
            <v>31313.700670141476</v>
          </cell>
          <cell r="Q16">
            <v>1682172</v>
          </cell>
          <cell r="R16" t="str">
            <v>詳見第 168  頁表</v>
          </cell>
        </row>
        <row r="17">
          <cell r="O17" t="str">
            <v xml:space="preserve"> </v>
          </cell>
          <cell r="P17" t="str">
            <v xml:space="preserve"> </v>
          </cell>
        </row>
        <row r="18">
          <cell r="O18">
            <v>190110</v>
          </cell>
          <cell r="P18">
            <v>8826.5162274472677</v>
          </cell>
          <cell r="Q18">
            <v>1678009</v>
          </cell>
          <cell r="R18" t="str">
            <v xml:space="preserve">    </v>
          </cell>
        </row>
        <row r="19">
          <cell r="P19" t="str">
            <v xml:space="preserve"> </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全部國營事業"/>
      <sheetName val="總預算編列部分"/>
      <sheetName val="全部省營事業 "/>
      <sheetName val="民營化進度-國"/>
      <sheetName val="民營化進度-省"/>
      <sheetName val="釋股情形"/>
      <sheetName val="歷年釋股(修)"/>
      <sheetName val="銷貨收入"/>
      <sheetName val="銷貨成本"/>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總說明用"/>
      <sheetName val="總表"/>
      <sheetName val="彙整"/>
      <sheetName val="營業基金"/>
      <sheetName val="非營業基金"/>
      <sheetName val="新聞局"/>
      <sheetName val="青輔會.故宮"/>
      <sheetName val="經建會"/>
      <sheetName val="研考會"/>
      <sheetName val="陸委會"/>
      <sheetName val="文建會"/>
      <sheetName val="公平會"/>
      <sheetName val="原民會"/>
      <sheetName val="體委會"/>
      <sheetName val="客委會"/>
      <sheetName val="內政部"/>
      <sheetName val="外交部"/>
      <sheetName val="國防"/>
      <sheetName val="財政部"/>
      <sheetName val="教育部"/>
      <sheetName val="法務部"/>
      <sheetName val="經濟部"/>
      <sheetName val="交通部"/>
      <sheetName val="蒙藏"/>
      <sheetName val="僑委會"/>
      <sheetName val="退輔會"/>
      <sheetName val="消保會"/>
      <sheetName val="監察院"/>
      <sheetName val="國科會"/>
      <sheetName val="原能會"/>
      <sheetName val="農委會"/>
      <sheetName val="勞委會"/>
      <sheetName val="衛生署"/>
      <sheetName val="環保署"/>
      <sheetName val="海巡署"/>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繳庫"/>
      <sheetName val="投資收益"/>
      <sheetName val="分析89"/>
      <sheetName val="88下及89中央 "/>
      <sheetName val="88下及89省"/>
      <sheetName val="釋股中央"/>
      <sheetName val="釋股省"/>
      <sheetName val="88下及89公賣利益"/>
      <sheetName val="股息紅利省"/>
      <sheetName val="股息紅利中央"/>
      <sheetName val="exp彙計"/>
      <sheetName val="外幣收支彙計"/>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總表甲案"/>
      <sheetName val="總表"/>
      <sheetName val="熱值"/>
      <sheetName val="物價"/>
      <sheetName val="麥寮"/>
      <sheetName val="長生"/>
      <sheetName val="新桃"/>
      <sheetName val="和平"/>
      <sheetName val="嘉惠"/>
      <sheetName val="現階段"/>
      <sheetName val="小水力"/>
      <sheetName val="IPP甲案"/>
      <sheetName val="電費收入"/>
      <sheetName val="燃料用量"/>
      <sheetName val="燃料價格"/>
      <sheetName val="燃料分攤主"/>
      <sheetName val="購電表格"/>
      <sheetName val="輸配電工程款"/>
      <sheetName val="非計畫主案"/>
      <sheetName val="營運設施汰換"/>
      <sheetName val="退休金"/>
      <sheetName val="9009其他項目"/>
      <sheetName val="裝置容量"/>
      <sheetName val="預測人數主案"/>
      <sheetName val="平均薪津"/>
      <sheetName val="其他用人費項目(主)"/>
      <sheetName val="資本支出需求"/>
      <sheetName val="(02)I卡"/>
      <sheetName val="(03)P卡"/>
      <sheetName val="R值(基礎年)"/>
      <sheetName val="T1(線補)"/>
      <sheetName val="PFID"/>
      <sheetName val="PF"/>
      <sheetName val="FF"/>
      <sheetName val="T9"/>
      <sheetName val="T10"/>
      <sheetName val="T8"/>
      <sheetName val="22(分配率)"/>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外幣收支彙計"/>
      <sheetName val="exp彙計"/>
    </sheetNames>
    <sheetDataSet>
      <sheetData sheetId="0"/>
      <sheetData sheetId="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外幣收支彙計"/>
      <sheetName val="exp彙計"/>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人事費(2)"/>
      <sheetName val="員額(2)"/>
      <sheetName val="約聘(1)"/>
      <sheetName val="員額 (1)"/>
      <sheetName val="轉帳"/>
      <sheetName val="出國-總"/>
      <sheetName val="出國-考察"/>
      <sheetName val="出國-開會"/>
      <sheetName val="出國-進修"/>
      <sheetName val="出國刪減"/>
      <sheetName val="職能"/>
      <sheetName val="職能 (2)"/>
      <sheetName val="員額_2_"/>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說明"/>
      <sheetName val="89初審表"/>
      <sheetName val="費用彙計表"/>
      <sheetName val="89損益表"/>
      <sheetName val="89銷貨收入"/>
      <sheetName val="其他營業收入"/>
      <sheetName val="營業外收入"/>
      <sheetName val="銷貨成本"/>
      <sheetName val="銷貨成本彙總表"/>
      <sheetName val="預估初存"/>
      <sheetName val="業務"/>
      <sheetName val="管理"/>
      <sheetName val="營業外費用"/>
      <sheetName val="外幣"/>
      <sheetName val="員額(2)"/>
    </sheetNames>
    <sheetDataSet>
      <sheetData sheetId="0" refreshError="1"/>
      <sheetData sheetId="1" refreshError="1"/>
      <sheetData sheetId="2" refreshError="1"/>
      <sheetData sheetId="3" refreshError="1"/>
      <sheetData sheetId="4" refreshError="1"/>
      <sheetData sheetId="5" refreshError="1">
        <row r="1">
          <cell r="A1" t="str">
            <v>臺  灣  省  政  府  糧  食  處</v>
          </cell>
        </row>
        <row r="2">
          <cell r="A2" t="str">
            <v xml:space="preserve">         肥料事業–其他營業收入明細表          </v>
          </cell>
        </row>
        <row r="4">
          <cell r="A4" t="str">
            <v>中華民國八十八年下半年及八十九年度</v>
          </cell>
        </row>
        <row r="5">
          <cell r="L5" t="str">
            <v>單位:新台幣千元</v>
          </cell>
        </row>
        <row r="6">
          <cell r="A6" t="str">
            <v>前年度</v>
          </cell>
          <cell r="B6" t="str">
            <v>上年度</v>
          </cell>
          <cell r="C6" t="str">
            <v>科         目</v>
          </cell>
          <cell r="F6" t="str">
            <v>新臺幣</v>
          </cell>
          <cell r="G6" t="str">
            <v xml:space="preserve"> 外  幣  部  分</v>
          </cell>
        </row>
        <row r="7">
          <cell r="C7" t="str">
            <v>名   稱</v>
          </cell>
          <cell r="D7" t="str">
            <v>編號</v>
          </cell>
          <cell r="E7" t="str">
            <v>檢查</v>
          </cell>
          <cell r="F7" t="str">
            <v xml:space="preserve"> </v>
          </cell>
          <cell r="G7" t="str">
            <v xml:space="preserve">幣 </v>
          </cell>
          <cell r="H7" t="str">
            <v>原幣</v>
          </cell>
          <cell r="I7" t="str">
            <v>折合</v>
          </cell>
          <cell r="J7" t="str">
            <v>折  合</v>
          </cell>
          <cell r="K7" t="str">
            <v>合    計</v>
          </cell>
          <cell r="L7" t="str">
            <v>說         明</v>
          </cell>
        </row>
        <row r="8">
          <cell r="A8" t="str">
            <v>決算數</v>
          </cell>
          <cell r="B8" t="str">
            <v>預算數</v>
          </cell>
          <cell r="E8" t="str">
            <v>號碼</v>
          </cell>
          <cell r="F8" t="str">
            <v xml:space="preserve"> 部  分</v>
          </cell>
          <cell r="G8" t="str">
            <v>名</v>
          </cell>
          <cell r="H8" t="str">
            <v>金額</v>
          </cell>
          <cell r="I8" t="str">
            <v xml:space="preserve"> 率</v>
          </cell>
          <cell r="J8" t="str">
            <v>新臺幣</v>
          </cell>
          <cell r="K8" t="str">
            <v xml:space="preserve"> </v>
          </cell>
        </row>
        <row r="9">
          <cell r="A9">
            <v>3389</v>
          </cell>
          <cell r="B9">
            <v>1044113</v>
          </cell>
          <cell r="C9" t="str">
            <v>其他營業收入</v>
          </cell>
          <cell r="D9" t="str">
            <v>460</v>
          </cell>
          <cell r="E9" t="str">
            <v xml:space="preserve">  6</v>
          </cell>
          <cell r="F9">
            <v>1522755</v>
          </cell>
          <cell r="K9">
            <v>1522755</v>
          </cell>
        </row>
        <row r="11">
          <cell r="A11">
            <v>2822</v>
          </cell>
          <cell r="B11">
            <v>1043113</v>
          </cell>
          <cell r="C11" t="str">
            <v xml:space="preserve">  代理收入</v>
          </cell>
          <cell r="D11" t="str">
            <v>4607</v>
          </cell>
          <cell r="E11" t="str">
            <v xml:space="preserve">  A</v>
          </cell>
          <cell r="F11">
            <v>1521900</v>
          </cell>
          <cell r="K11">
            <v>1521900</v>
          </cell>
          <cell r="L11" t="str">
            <v>1.代售肥料佣金手續</v>
          </cell>
        </row>
        <row r="12">
          <cell r="L12" t="str">
            <v>費，數量10,000公噸</v>
          </cell>
        </row>
        <row r="13">
          <cell r="L13" t="str">
            <v>,每公噸200元(含有機</v>
          </cell>
        </row>
        <row r="14">
          <cell r="L14" t="str">
            <v>質肥料7,000公噸及</v>
          </cell>
        </row>
        <row r="15">
          <cell r="L15" t="str">
            <v>有機質複合肥料</v>
          </cell>
        </row>
        <row r="16">
          <cell r="L16" t="str">
            <v>料3,000公噸)，計</v>
          </cell>
        </row>
        <row r="17">
          <cell r="L17" t="str">
            <v>2,000千元。</v>
          </cell>
        </row>
        <row r="18">
          <cell r="L18" t="str">
            <v>2.農委會補貼肥料售</v>
          </cell>
        </row>
        <row r="19">
          <cell r="L19" t="str">
            <v>價調整小於生產單位</v>
          </cell>
        </row>
        <row r="20">
          <cell r="L20" t="str">
            <v>出廠價格之價差補助</v>
          </cell>
        </row>
        <row r="21">
          <cell r="L21" t="str">
            <v>收入1,521,900千元</v>
          </cell>
        </row>
        <row r="22">
          <cell r="L22" t="str">
            <v>　</v>
          </cell>
        </row>
        <row r="23">
          <cell r="A23">
            <v>567</v>
          </cell>
          <cell r="B23">
            <v>1000</v>
          </cell>
          <cell r="C23" t="str">
            <v xml:space="preserve">  其他營業收入</v>
          </cell>
          <cell r="D23" t="str">
            <v>4609</v>
          </cell>
          <cell r="E23" t="str">
            <v xml:space="preserve">  3</v>
          </cell>
          <cell r="F23">
            <v>855</v>
          </cell>
          <cell r="K23">
            <v>855</v>
          </cell>
          <cell r="L23" t="str">
            <v>貸放肥料利息收入參</v>
          </cell>
        </row>
        <row r="24">
          <cell r="L24" t="str">
            <v>照近三年貸放金額平</v>
          </cell>
        </row>
        <row r="25">
          <cell r="L25" t="str">
            <v>均22,830千元,以2.5%</v>
          </cell>
        </row>
        <row r="26">
          <cell r="L26" t="str">
            <v>利率計息估列。</v>
          </cell>
        </row>
        <row r="27">
          <cell r="L27" t="str">
            <v xml:space="preserve"> </v>
          </cell>
        </row>
        <row r="28">
          <cell r="L28" t="str">
            <v xml:space="preserve"> </v>
          </cell>
        </row>
      </sheetData>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費"/>
      <sheetName val="其他營業收入"/>
    </sheetNames>
    <sheetDataSet>
      <sheetData sheetId="0"/>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車輛(預算案) "/>
      <sheetName val="車輛  (概算)"/>
      <sheetName val="車輛 (1)"/>
      <sheetName val="Sheet1"/>
      <sheetName val="銷貨收入"/>
    </sheetNames>
    <sheetDataSet>
      <sheetData sheetId="0"/>
      <sheetData sheetId="1"/>
      <sheetData sheetId="2">
        <row r="1">
          <cell r="G1" t="str">
            <v>畜 產 試 驗 所</v>
          </cell>
        </row>
        <row r="2">
          <cell r="G2" t="str">
            <v>作   業   基   金</v>
          </cell>
        </row>
        <row r="3">
          <cell r="G3" t="str">
            <v>明       細       表</v>
          </cell>
        </row>
        <row r="4">
          <cell r="G4" t="str">
            <v xml:space="preserve">   92    年    度</v>
          </cell>
        </row>
        <row r="5">
          <cell r="B5" t="str">
            <v>支   出   科   目                  及                     車   輛   種   類</v>
          </cell>
          <cell r="C5" t="str">
            <v>乘 客 人 數(不含司機)</v>
          </cell>
          <cell r="D5" t="str">
            <v>購置年月</v>
          </cell>
          <cell r="E5" t="str">
            <v>汽  缸  總排  氣  量(立方公分)</v>
          </cell>
          <cell r="F5" t="str">
            <v>牌  照  稅(全   年)</v>
          </cell>
          <cell r="G5" t="str">
            <v xml:space="preserve"> 油料費( 公升 )</v>
          </cell>
        </row>
        <row r="6">
          <cell r="G6" t="str">
            <v>數  量      (全 年)</v>
          </cell>
          <cell r="H6" t="str">
            <v>單  價</v>
          </cell>
          <cell r="I6" t="str">
            <v>金  額</v>
          </cell>
          <cell r="J6" t="str">
            <v>維 護 費</v>
          </cell>
        </row>
        <row r="8">
          <cell r="B8" t="str">
            <v>製      造      費      用</v>
          </cell>
          <cell r="F8">
            <v>15300</v>
          </cell>
          <cell r="I8">
            <v>331505</v>
          </cell>
          <cell r="J8">
            <v>234428</v>
          </cell>
        </row>
        <row r="9">
          <cell r="B9" t="str">
            <v>小    貨    車</v>
          </cell>
          <cell r="C9">
            <v>1</v>
          </cell>
          <cell r="D9" t="str">
            <v>86.10.</v>
          </cell>
          <cell r="E9">
            <v>2000</v>
          </cell>
          <cell r="F9">
            <v>3600</v>
          </cell>
          <cell r="G9">
            <v>2520</v>
          </cell>
          <cell r="H9">
            <v>19.399999999999999</v>
          </cell>
          <cell r="I9">
            <v>48888</v>
          </cell>
          <cell r="J9">
            <v>33252</v>
          </cell>
        </row>
        <row r="10">
          <cell r="B10" t="str">
            <v>機          車</v>
          </cell>
          <cell r="C10">
            <v>1</v>
          </cell>
          <cell r="D10" t="str">
            <v>91年度新購</v>
          </cell>
          <cell r="G10">
            <v>408</v>
          </cell>
          <cell r="H10">
            <v>19.399999999999999</v>
          </cell>
          <cell r="I10">
            <v>7915</v>
          </cell>
          <cell r="J10">
            <v>1663</v>
          </cell>
        </row>
        <row r="11">
          <cell r="B11" t="str">
            <v>機          車</v>
          </cell>
          <cell r="C11">
            <v>1</v>
          </cell>
          <cell r="D11" t="str">
            <v>84.07.</v>
          </cell>
          <cell r="E11">
            <v>50</v>
          </cell>
          <cell r="G11">
            <v>408</v>
          </cell>
          <cell r="H11">
            <v>19.399999999999999</v>
          </cell>
          <cell r="I11">
            <v>7915</v>
          </cell>
          <cell r="J11">
            <v>1663</v>
          </cell>
        </row>
        <row r="12">
          <cell r="B12" t="str">
            <v>機          車</v>
          </cell>
          <cell r="C12">
            <v>1</v>
          </cell>
          <cell r="D12" t="str">
            <v>88.08.</v>
          </cell>
          <cell r="E12">
            <v>100</v>
          </cell>
          <cell r="G12">
            <v>408</v>
          </cell>
          <cell r="H12">
            <v>19.399999999999999</v>
          </cell>
          <cell r="I12">
            <v>7915</v>
          </cell>
          <cell r="J12">
            <v>1663</v>
          </cell>
        </row>
        <row r="13">
          <cell r="B13" t="str">
            <v>機          車</v>
          </cell>
          <cell r="C13">
            <v>1</v>
          </cell>
          <cell r="D13" t="str">
            <v>86.09.</v>
          </cell>
          <cell r="E13">
            <v>100</v>
          </cell>
          <cell r="G13">
            <v>408</v>
          </cell>
          <cell r="H13">
            <v>19.399999999999999</v>
          </cell>
          <cell r="I13">
            <v>7915</v>
          </cell>
          <cell r="J13">
            <v>1663</v>
          </cell>
        </row>
        <row r="14">
          <cell r="B14" t="str">
            <v>小    貨    車</v>
          </cell>
          <cell r="C14">
            <v>1</v>
          </cell>
          <cell r="D14" t="str">
            <v>84.09.</v>
          </cell>
          <cell r="E14">
            <v>1597</v>
          </cell>
          <cell r="F14">
            <v>2700</v>
          </cell>
          <cell r="G14">
            <v>2520</v>
          </cell>
          <cell r="H14">
            <v>19.399999999999999</v>
          </cell>
          <cell r="I14">
            <v>48888</v>
          </cell>
          <cell r="J14">
            <v>49877</v>
          </cell>
        </row>
        <row r="15">
          <cell r="B15" t="str">
            <v>機          車</v>
          </cell>
          <cell r="C15">
            <v>1</v>
          </cell>
          <cell r="D15" t="str">
            <v>83.12.</v>
          </cell>
          <cell r="E15">
            <v>50</v>
          </cell>
          <cell r="G15">
            <v>408</v>
          </cell>
          <cell r="H15">
            <v>19.399999999999999</v>
          </cell>
          <cell r="I15">
            <v>7915</v>
          </cell>
          <cell r="J15">
            <v>1663</v>
          </cell>
        </row>
        <row r="16">
          <cell r="B16" t="str">
            <v>機          車</v>
          </cell>
          <cell r="C16">
            <v>1</v>
          </cell>
          <cell r="D16" t="str">
            <v>88.10.</v>
          </cell>
          <cell r="E16">
            <v>50</v>
          </cell>
          <cell r="G16">
            <v>408</v>
          </cell>
          <cell r="H16">
            <v>19.399999999999999</v>
          </cell>
          <cell r="I16">
            <v>7915</v>
          </cell>
          <cell r="J16">
            <v>1663</v>
          </cell>
        </row>
        <row r="17">
          <cell r="B17" t="str">
            <v>機          車</v>
          </cell>
          <cell r="C17">
            <v>1</v>
          </cell>
          <cell r="D17" t="str">
            <v>79.10.</v>
          </cell>
          <cell r="E17">
            <v>125</v>
          </cell>
          <cell r="G17">
            <v>408</v>
          </cell>
          <cell r="H17">
            <v>19.399999999999999</v>
          </cell>
          <cell r="I17">
            <v>7915</v>
          </cell>
          <cell r="J17">
            <v>1663</v>
          </cell>
        </row>
        <row r="18">
          <cell r="B18" t="str">
            <v>機          車</v>
          </cell>
          <cell r="C18">
            <v>1</v>
          </cell>
          <cell r="D18" t="str">
            <v>87.09.</v>
          </cell>
          <cell r="E18">
            <v>125</v>
          </cell>
          <cell r="G18">
            <v>408</v>
          </cell>
          <cell r="H18">
            <v>19.399999999999999</v>
          </cell>
          <cell r="I18">
            <v>7915</v>
          </cell>
          <cell r="J18">
            <v>1663</v>
          </cell>
        </row>
        <row r="19">
          <cell r="B19" t="str">
            <v>小    貨    車</v>
          </cell>
          <cell r="C19">
            <v>1</v>
          </cell>
          <cell r="D19" t="str">
            <v>84.04.</v>
          </cell>
          <cell r="E19">
            <v>1997</v>
          </cell>
          <cell r="F19">
            <v>2700</v>
          </cell>
          <cell r="G19">
            <v>2520</v>
          </cell>
          <cell r="H19">
            <v>19.399999999999999</v>
          </cell>
          <cell r="I19">
            <v>48888</v>
          </cell>
          <cell r="J19">
            <v>49877</v>
          </cell>
        </row>
        <row r="20">
          <cell r="B20" t="str">
            <v>小    貨    車</v>
          </cell>
          <cell r="C20">
            <v>1</v>
          </cell>
          <cell r="D20" t="str">
            <v>84.09.</v>
          </cell>
          <cell r="E20">
            <v>1597</v>
          </cell>
          <cell r="F20">
            <v>2700</v>
          </cell>
          <cell r="G20">
            <v>2520</v>
          </cell>
          <cell r="H20">
            <v>19.399999999999999</v>
          </cell>
          <cell r="I20">
            <v>48888</v>
          </cell>
          <cell r="J20">
            <v>49877</v>
          </cell>
        </row>
        <row r="21">
          <cell r="B21" t="str">
            <v>機          車</v>
          </cell>
          <cell r="C21">
            <v>1</v>
          </cell>
          <cell r="D21" t="str">
            <v>86.02.</v>
          </cell>
          <cell r="E21">
            <v>125</v>
          </cell>
          <cell r="G21">
            <v>408</v>
          </cell>
          <cell r="H21">
            <v>19.399999999999999</v>
          </cell>
          <cell r="I21">
            <v>7915</v>
          </cell>
          <cell r="J21">
            <v>1663</v>
          </cell>
        </row>
        <row r="22">
          <cell r="B22" t="str">
            <v>小    貨    車</v>
          </cell>
          <cell r="C22">
            <v>2</v>
          </cell>
          <cell r="D22" t="str">
            <v>86.10.</v>
          </cell>
          <cell r="E22">
            <v>2000</v>
          </cell>
          <cell r="F22">
            <v>3600</v>
          </cell>
          <cell r="G22">
            <v>2520</v>
          </cell>
          <cell r="H22">
            <v>19.399999999999999</v>
          </cell>
          <cell r="I22">
            <v>48888</v>
          </cell>
          <cell r="J22">
            <v>33252</v>
          </cell>
        </row>
        <row r="23">
          <cell r="B23" t="str">
            <v>機          車</v>
          </cell>
          <cell r="C23">
            <v>1</v>
          </cell>
          <cell r="D23" t="str">
            <v>82.08.</v>
          </cell>
          <cell r="E23">
            <v>125</v>
          </cell>
          <cell r="G23">
            <v>408</v>
          </cell>
          <cell r="H23">
            <v>19.399999999999999</v>
          </cell>
          <cell r="I23">
            <v>7915</v>
          </cell>
          <cell r="J23">
            <v>1663</v>
          </cell>
        </row>
        <row r="24">
          <cell r="B24" t="str">
            <v>機          車</v>
          </cell>
          <cell r="C24">
            <v>1</v>
          </cell>
          <cell r="D24" t="str">
            <v>91年度新購</v>
          </cell>
          <cell r="G24">
            <v>408</v>
          </cell>
          <cell r="H24">
            <v>19.399999999999999</v>
          </cell>
          <cell r="I24">
            <v>7915</v>
          </cell>
          <cell r="J24">
            <v>1663</v>
          </cell>
        </row>
        <row r="25">
          <cell r="B25" t="str">
            <v xml:space="preserve">其  他  業  務  成  本  </v>
          </cell>
          <cell r="F25">
            <v>3600</v>
          </cell>
          <cell r="I25">
            <v>80548</v>
          </cell>
          <cell r="J25">
            <v>66529</v>
          </cell>
        </row>
        <row r="26">
          <cell r="B26" t="str">
            <v>委 託 化 驗 服 務</v>
          </cell>
          <cell r="F26">
            <v>0</v>
          </cell>
          <cell r="I26">
            <v>0</v>
          </cell>
          <cell r="J26">
            <v>10000</v>
          </cell>
        </row>
        <row r="27">
          <cell r="B27" t="str">
            <v>電    動    機    車</v>
          </cell>
          <cell r="C27">
            <v>1</v>
          </cell>
          <cell r="D27" t="str">
            <v>87.12.</v>
          </cell>
          <cell r="E27" t="str">
            <v>3.7HP</v>
          </cell>
          <cell r="F27">
            <v>0</v>
          </cell>
          <cell r="J27">
            <v>10000</v>
          </cell>
        </row>
        <row r="28">
          <cell r="B28" t="str">
            <v>飼 料 作 物 試 驗</v>
          </cell>
          <cell r="F28">
            <v>3600</v>
          </cell>
          <cell r="I28">
            <v>80548</v>
          </cell>
          <cell r="J28">
            <v>56529</v>
          </cell>
        </row>
        <row r="29">
          <cell r="B29" t="str">
            <v>機          車</v>
          </cell>
          <cell r="C29">
            <v>1</v>
          </cell>
          <cell r="D29" t="str">
            <v>82.07.</v>
          </cell>
          <cell r="E29">
            <v>125</v>
          </cell>
          <cell r="G29">
            <v>408</v>
          </cell>
          <cell r="H29">
            <v>19.399999999999999</v>
          </cell>
          <cell r="I29">
            <v>7915</v>
          </cell>
          <cell r="J29">
            <v>1663</v>
          </cell>
        </row>
        <row r="30">
          <cell r="B30" t="str">
            <v>機          車</v>
          </cell>
          <cell r="C30">
            <v>1</v>
          </cell>
          <cell r="D30" t="str">
            <v>91年度新購</v>
          </cell>
          <cell r="G30">
            <v>408</v>
          </cell>
          <cell r="H30">
            <v>19.399999999999999</v>
          </cell>
          <cell r="I30">
            <v>7915</v>
          </cell>
          <cell r="J30">
            <v>1663</v>
          </cell>
        </row>
        <row r="31">
          <cell r="B31" t="str">
            <v>機          車</v>
          </cell>
          <cell r="C31">
            <v>1</v>
          </cell>
          <cell r="D31" t="str">
            <v>88.10.</v>
          </cell>
          <cell r="E31">
            <v>125</v>
          </cell>
          <cell r="G31">
            <v>408</v>
          </cell>
          <cell r="H31">
            <v>19.399999999999999</v>
          </cell>
          <cell r="I31">
            <v>7915</v>
          </cell>
          <cell r="J31">
            <v>1663</v>
          </cell>
        </row>
        <row r="32">
          <cell r="B32" t="str">
            <v>機          車</v>
          </cell>
          <cell r="C32">
            <v>1</v>
          </cell>
          <cell r="D32" t="str">
            <v>82.08.</v>
          </cell>
          <cell r="E32">
            <v>50</v>
          </cell>
          <cell r="G32">
            <v>408</v>
          </cell>
          <cell r="H32">
            <v>19.399999999999999</v>
          </cell>
          <cell r="I32">
            <v>7915</v>
          </cell>
          <cell r="J32">
            <v>1663</v>
          </cell>
        </row>
        <row r="33">
          <cell r="B33" t="str">
            <v>小    貨    車</v>
          </cell>
          <cell r="C33">
            <v>2</v>
          </cell>
          <cell r="D33" t="str">
            <v>80.04.</v>
          </cell>
          <cell r="E33">
            <v>1952</v>
          </cell>
          <cell r="F33">
            <v>3600</v>
          </cell>
          <cell r="G33">
            <v>2520</v>
          </cell>
          <cell r="H33">
            <v>19.399999999999999</v>
          </cell>
          <cell r="I33">
            <v>48888</v>
          </cell>
          <cell r="J33">
            <v>49877</v>
          </cell>
        </row>
        <row r="34">
          <cell r="B34" t="str">
            <v>行 銷 及 業 務 費 用</v>
          </cell>
          <cell r="F34">
            <v>53530</v>
          </cell>
          <cell r="I34">
            <v>436854</v>
          </cell>
          <cell r="J34">
            <v>324207</v>
          </cell>
        </row>
        <row r="35">
          <cell r="B35" t="str">
            <v>飼  料  散  裝  車</v>
          </cell>
          <cell r="C35">
            <v>2</v>
          </cell>
          <cell r="D35" t="str">
            <v>91年度新購</v>
          </cell>
          <cell r="E35">
            <v>8413</v>
          </cell>
          <cell r="F35">
            <v>13500</v>
          </cell>
          <cell r="G35">
            <v>3048</v>
          </cell>
          <cell r="H35">
            <v>13.3</v>
          </cell>
          <cell r="I35">
            <v>40538</v>
          </cell>
          <cell r="J35">
            <v>8313</v>
          </cell>
        </row>
        <row r="36">
          <cell r="B36" t="str">
            <v>中    貨    車</v>
          </cell>
          <cell r="C36">
            <v>2</v>
          </cell>
          <cell r="D36" t="str">
            <v>87.06.</v>
          </cell>
          <cell r="E36">
            <v>3059</v>
          </cell>
          <cell r="F36">
            <v>5400</v>
          </cell>
          <cell r="G36">
            <v>3048</v>
          </cell>
          <cell r="H36">
            <v>13.3</v>
          </cell>
          <cell r="I36">
            <v>40538</v>
          </cell>
          <cell r="J36">
            <v>33252</v>
          </cell>
        </row>
        <row r="37">
          <cell r="B37" t="str">
            <v>中    貨    車</v>
          </cell>
          <cell r="C37">
            <v>2</v>
          </cell>
          <cell r="D37" t="str">
            <v>84.06.</v>
          </cell>
          <cell r="E37">
            <v>2664</v>
          </cell>
          <cell r="F37">
            <v>4500</v>
          </cell>
          <cell r="G37">
            <v>3048</v>
          </cell>
          <cell r="H37">
            <v>13.3</v>
          </cell>
          <cell r="I37">
            <v>40538</v>
          </cell>
          <cell r="J37">
            <v>49877</v>
          </cell>
        </row>
        <row r="38">
          <cell r="B38" t="str">
            <v>大    貨    車</v>
          </cell>
          <cell r="C38">
            <v>2</v>
          </cell>
          <cell r="D38" t="str">
            <v>86.06.</v>
          </cell>
          <cell r="E38">
            <v>7500</v>
          </cell>
          <cell r="F38">
            <v>9900</v>
          </cell>
          <cell r="G38">
            <v>3048</v>
          </cell>
          <cell r="H38">
            <v>13.3</v>
          </cell>
          <cell r="I38">
            <v>40538</v>
          </cell>
          <cell r="J38">
            <v>33252</v>
          </cell>
        </row>
        <row r="39">
          <cell r="B39" t="str">
            <v>機          車</v>
          </cell>
          <cell r="C39">
            <v>1</v>
          </cell>
          <cell r="D39" t="str">
            <v>87.08.</v>
          </cell>
          <cell r="E39">
            <v>125</v>
          </cell>
          <cell r="G39">
            <v>408</v>
          </cell>
          <cell r="H39">
            <v>19.399999999999999</v>
          </cell>
          <cell r="I39">
            <v>7915</v>
          </cell>
          <cell r="J39">
            <v>1663</v>
          </cell>
        </row>
        <row r="40">
          <cell r="B40" t="str">
            <v>機          車</v>
          </cell>
          <cell r="C40">
            <v>1</v>
          </cell>
          <cell r="D40" t="str">
            <v>91年度新購</v>
          </cell>
          <cell r="G40">
            <v>408</v>
          </cell>
          <cell r="H40">
            <v>19.399999999999999</v>
          </cell>
          <cell r="I40">
            <v>7915</v>
          </cell>
          <cell r="J40">
            <v>1663</v>
          </cell>
        </row>
        <row r="41">
          <cell r="B41" t="str">
            <v>機          車</v>
          </cell>
          <cell r="C41">
            <v>1</v>
          </cell>
          <cell r="D41" t="str">
            <v>81.09.</v>
          </cell>
          <cell r="E41">
            <v>125</v>
          </cell>
          <cell r="G41">
            <v>408</v>
          </cell>
          <cell r="H41">
            <v>19.399999999999999</v>
          </cell>
          <cell r="I41">
            <v>7915</v>
          </cell>
          <cell r="J41">
            <v>1663</v>
          </cell>
        </row>
        <row r="42">
          <cell r="B42" t="str">
            <v>機          車</v>
          </cell>
          <cell r="C42">
            <v>1</v>
          </cell>
          <cell r="D42" t="str">
            <v>81.11.</v>
          </cell>
          <cell r="E42">
            <v>100</v>
          </cell>
          <cell r="G42">
            <v>408</v>
          </cell>
          <cell r="H42">
            <v>19.399999999999999</v>
          </cell>
          <cell r="I42">
            <v>7915</v>
          </cell>
          <cell r="J42">
            <v>1663</v>
          </cell>
        </row>
        <row r="43">
          <cell r="B43" t="str">
            <v>客  貨  兩  用  車</v>
          </cell>
          <cell r="C43">
            <v>7</v>
          </cell>
          <cell r="D43" t="str">
            <v>83.08.</v>
          </cell>
          <cell r="E43">
            <v>2000</v>
          </cell>
          <cell r="F43">
            <v>11230</v>
          </cell>
          <cell r="G43">
            <v>2520</v>
          </cell>
          <cell r="H43">
            <v>19.399999999999999</v>
          </cell>
          <cell r="I43">
            <v>48888</v>
          </cell>
          <cell r="J43">
            <v>49877</v>
          </cell>
        </row>
        <row r="44">
          <cell r="B44" t="str">
            <v>機          車</v>
          </cell>
          <cell r="C44">
            <v>1</v>
          </cell>
          <cell r="D44" t="str">
            <v>79.12.</v>
          </cell>
          <cell r="E44">
            <v>125</v>
          </cell>
          <cell r="G44">
            <v>408</v>
          </cell>
          <cell r="H44">
            <v>19.399999999999999</v>
          </cell>
          <cell r="I44">
            <v>7915</v>
          </cell>
          <cell r="J44">
            <v>1663</v>
          </cell>
        </row>
        <row r="45">
          <cell r="B45" t="str">
            <v>小    貨    車</v>
          </cell>
          <cell r="C45">
            <v>1</v>
          </cell>
          <cell r="D45" t="str">
            <v>86.12.</v>
          </cell>
          <cell r="E45">
            <v>1189</v>
          </cell>
          <cell r="F45">
            <v>2700</v>
          </cell>
          <cell r="G45">
            <v>2520</v>
          </cell>
          <cell r="H45">
            <v>19.399999999999999</v>
          </cell>
          <cell r="I45">
            <v>48888</v>
          </cell>
          <cell r="J45">
            <v>33252</v>
          </cell>
        </row>
        <row r="46">
          <cell r="B46" t="str">
            <v>小    貨    車</v>
          </cell>
          <cell r="C46">
            <v>1</v>
          </cell>
          <cell r="D46" t="str">
            <v>85.12.</v>
          </cell>
          <cell r="E46">
            <v>1997</v>
          </cell>
          <cell r="F46">
            <v>3600</v>
          </cell>
          <cell r="G46">
            <v>2520</v>
          </cell>
          <cell r="H46">
            <v>19.399999999999999</v>
          </cell>
          <cell r="I46">
            <v>48888</v>
          </cell>
          <cell r="J46">
            <v>49877</v>
          </cell>
        </row>
        <row r="47">
          <cell r="B47" t="str">
            <v>小    貨    車</v>
          </cell>
          <cell r="C47">
            <v>2</v>
          </cell>
          <cell r="D47" t="str">
            <v>82.06.</v>
          </cell>
          <cell r="E47">
            <v>1789</v>
          </cell>
          <cell r="F47">
            <v>2700</v>
          </cell>
          <cell r="G47">
            <v>2520</v>
          </cell>
          <cell r="H47">
            <v>19.399999999999999</v>
          </cell>
          <cell r="I47">
            <v>48888</v>
          </cell>
          <cell r="J47">
            <v>49877</v>
          </cell>
        </row>
        <row r="48">
          <cell r="B48" t="str">
            <v>機          車</v>
          </cell>
          <cell r="C48">
            <v>1</v>
          </cell>
          <cell r="D48" t="str">
            <v>86.10.</v>
          </cell>
          <cell r="E48">
            <v>90</v>
          </cell>
          <cell r="G48">
            <v>408</v>
          </cell>
          <cell r="H48">
            <v>19.399999999999999</v>
          </cell>
          <cell r="I48">
            <v>7915</v>
          </cell>
          <cell r="J48">
            <v>1663</v>
          </cell>
        </row>
        <row r="49">
          <cell r="B49" t="str">
            <v>機          車</v>
          </cell>
          <cell r="C49">
            <v>1</v>
          </cell>
          <cell r="D49" t="str">
            <v>86.10.</v>
          </cell>
          <cell r="E49">
            <v>90</v>
          </cell>
          <cell r="G49">
            <v>408</v>
          </cell>
          <cell r="H49">
            <v>19.399999999999999</v>
          </cell>
          <cell r="I49">
            <v>7915</v>
          </cell>
          <cell r="J49">
            <v>1663</v>
          </cell>
        </row>
        <row r="50">
          <cell r="B50" t="str">
            <v>機          車</v>
          </cell>
          <cell r="C50">
            <v>1</v>
          </cell>
          <cell r="D50" t="str">
            <v>86.10.</v>
          </cell>
          <cell r="E50">
            <v>90</v>
          </cell>
          <cell r="G50">
            <v>408</v>
          </cell>
          <cell r="H50">
            <v>19.399999999999999</v>
          </cell>
          <cell r="I50">
            <v>7915</v>
          </cell>
          <cell r="J50">
            <v>1663</v>
          </cell>
        </row>
        <row r="51">
          <cell r="B51" t="str">
            <v>機          車</v>
          </cell>
          <cell r="C51">
            <v>1</v>
          </cell>
          <cell r="D51" t="str">
            <v>86.10.</v>
          </cell>
          <cell r="E51">
            <v>90</v>
          </cell>
          <cell r="G51">
            <v>408</v>
          </cell>
          <cell r="H51">
            <v>19.399999999999999</v>
          </cell>
          <cell r="I51">
            <v>7915</v>
          </cell>
          <cell r="J51">
            <v>1663</v>
          </cell>
        </row>
        <row r="52">
          <cell r="B52" t="str">
            <v>機          車</v>
          </cell>
          <cell r="C52">
            <v>1</v>
          </cell>
          <cell r="D52" t="str">
            <v>86.10.</v>
          </cell>
          <cell r="E52">
            <v>90</v>
          </cell>
          <cell r="G52">
            <v>408</v>
          </cell>
          <cell r="H52">
            <v>19.399999999999999</v>
          </cell>
          <cell r="I52">
            <v>7915</v>
          </cell>
          <cell r="J52">
            <v>1663</v>
          </cell>
        </row>
        <row r="53">
          <cell r="B53" t="str">
            <v>管 理 及 總 務 費 用</v>
          </cell>
          <cell r="F53">
            <v>7120</v>
          </cell>
          <cell r="I53">
            <v>96378</v>
          </cell>
          <cell r="J53">
            <v>59855</v>
          </cell>
        </row>
        <row r="54">
          <cell r="B54" t="str">
            <v>機          車</v>
          </cell>
          <cell r="C54">
            <v>1</v>
          </cell>
          <cell r="D54" t="str">
            <v>87.08.</v>
          </cell>
          <cell r="E54">
            <v>125</v>
          </cell>
          <cell r="G54">
            <v>408</v>
          </cell>
          <cell r="H54">
            <v>19.399999999999999</v>
          </cell>
          <cell r="I54">
            <v>7915</v>
          </cell>
          <cell r="J54">
            <v>1663</v>
          </cell>
        </row>
        <row r="55">
          <cell r="B55" t="str">
            <v>機          車</v>
          </cell>
          <cell r="C55">
            <v>1</v>
          </cell>
          <cell r="D55" t="str">
            <v>87.08.</v>
          </cell>
          <cell r="E55">
            <v>125</v>
          </cell>
          <cell r="G55">
            <v>408</v>
          </cell>
          <cell r="H55">
            <v>19.399999999999999</v>
          </cell>
          <cell r="I55">
            <v>7915</v>
          </cell>
          <cell r="J55">
            <v>1663</v>
          </cell>
        </row>
        <row r="56">
          <cell r="B56" t="str">
            <v>機          車</v>
          </cell>
          <cell r="C56">
            <v>1</v>
          </cell>
          <cell r="D56" t="str">
            <v>87.06.</v>
          </cell>
          <cell r="E56">
            <v>125</v>
          </cell>
          <cell r="G56">
            <v>408</v>
          </cell>
          <cell r="H56">
            <v>19.399999999999999</v>
          </cell>
          <cell r="I56">
            <v>7915</v>
          </cell>
          <cell r="J56">
            <v>1663</v>
          </cell>
        </row>
        <row r="57">
          <cell r="B57" t="str">
            <v>機          車</v>
          </cell>
          <cell r="C57">
            <v>1</v>
          </cell>
          <cell r="D57" t="str">
            <v>88.05.</v>
          </cell>
          <cell r="E57">
            <v>50</v>
          </cell>
          <cell r="G57">
            <v>408</v>
          </cell>
          <cell r="H57">
            <v>19.399999999999999</v>
          </cell>
          <cell r="I57">
            <v>7915</v>
          </cell>
          <cell r="J57">
            <v>1663</v>
          </cell>
        </row>
        <row r="58">
          <cell r="B58" t="str">
            <v>旅    行    車</v>
          </cell>
          <cell r="C58">
            <v>4</v>
          </cell>
          <cell r="D58" t="str">
            <v>79.10.</v>
          </cell>
          <cell r="E58">
            <v>1800</v>
          </cell>
          <cell r="F58">
            <v>7120</v>
          </cell>
          <cell r="G58">
            <v>2520</v>
          </cell>
          <cell r="H58">
            <v>19.399999999999999</v>
          </cell>
          <cell r="I58">
            <v>48888</v>
          </cell>
          <cell r="J58">
            <v>49877</v>
          </cell>
        </row>
        <row r="59">
          <cell r="B59" t="str">
            <v>機          車</v>
          </cell>
          <cell r="C59">
            <v>1</v>
          </cell>
          <cell r="D59" t="str">
            <v>86.10.</v>
          </cell>
          <cell r="E59">
            <v>125</v>
          </cell>
          <cell r="G59">
            <v>408</v>
          </cell>
          <cell r="H59">
            <v>19.399999999999999</v>
          </cell>
          <cell r="I59">
            <v>7915</v>
          </cell>
          <cell r="J59">
            <v>1663</v>
          </cell>
        </row>
        <row r="60">
          <cell r="B60" t="str">
            <v>機          車</v>
          </cell>
          <cell r="C60">
            <v>1</v>
          </cell>
          <cell r="D60" t="str">
            <v>92年度汰新</v>
          </cell>
          <cell r="G60">
            <v>408</v>
          </cell>
          <cell r="H60">
            <v>19.399999999999999</v>
          </cell>
          <cell r="I60">
            <v>7915</v>
          </cell>
          <cell r="J60">
            <v>1663</v>
          </cell>
        </row>
        <row r="65">
          <cell r="I65">
            <v>0</v>
          </cell>
        </row>
        <row r="66">
          <cell r="I66">
            <v>0</v>
          </cell>
        </row>
        <row r="67">
          <cell r="B67" t="str">
            <v>合            計</v>
          </cell>
          <cell r="F67">
            <v>79550</v>
          </cell>
          <cell r="I67">
            <v>945285</v>
          </cell>
          <cell r="J67">
            <v>685019</v>
          </cell>
        </row>
      </sheetData>
      <sheetData sheetId="3"/>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輸入區"/>
      <sheetName val="請增減預算員額明細表"/>
      <sheetName val="人數彙計表"/>
      <sheetName val="人數及給與明細表 New"/>
      <sheetName val="薪資明細表"/>
      <sheetName val="員工人數及給與計算表old"/>
      <sheetName val="保險費明細表"/>
      <sheetName val="投保額級距"/>
      <sheetName val="Sheet1"/>
      <sheetName val="Module1"/>
      <sheetName val="業務費"/>
    </sheetNames>
    <sheetDataSet>
      <sheetData sheetId="0"/>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人事費(2)"/>
      <sheetName val="約聘(1)"/>
      <sheetName val="員額 (1)"/>
      <sheetName val="員額(2)"/>
      <sheetName val="車輛"/>
      <sheetName val="房舍"/>
      <sheetName val="轉帳"/>
      <sheetName val="出國-總"/>
      <sheetName val="出國-考察"/>
      <sheetName val="出國-開會"/>
      <sheetName val="出國-進修"/>
      <sheetName val="出國刪減"/>
      <sheetName val="職能"/>
      <sheetName val="職能 (2)"/>
      <sheetName val="移轉性支付預算表"/>
      <sheetName val="員額_2_"/>
      <sheetName val="員工人數及給與計算表old"/>
    </sheetNames>
    <sheetDataSet>
      <sheetData sheetId="0" refreshError="1"/>
      <sheetData sheetId="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費"/>
      <sheetName val="員額(2)"/>
    </sheetNames>
    <sheetDataSet>
      <sheetData sheetId="0"/>
      <sheetData sheetId="1" refreshError="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BFEAC5"/>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7"/>
  <sheetViews>
    <sheetView view="pageBreakPreview" topLeftCell="A77" zoomScale="75" zoomScaleNormal="100" workbookViewId="0">
      <selection activeCell="A95" sqref="A95"/>
    </sheetView>
  </sheetViews>
  <sheetFormatPr defaultColWidth="9" defaultRowHeight="16.2" outlineLevelRow="1"/>
  <cols>
    <col min="1" max="1" width="89.33203125" style="258" customWidth="1"/>
    <col min="2" max="16384" width="9" style="258"/>
  </cols>
  <sheetData>
    <row r="1" spans="1:1">
      <c r="A1" s="1131" t="s">
        <v>115</v>
      </c>
    </row>
    <row r="2" spans="1:1">
      <c r="A2" s="1131" t="s">
        <v>116</v>
      </c>
    </row>
    <row r="3" spans="1:1">
      <c r="A3" s="1131"/>
    </row>
    <row r="4" spans="1:1" s="818" customFormat="1">
      <c r="A4" s="973" t="s">
        <v>1100</v>
      </c>
    </row>
    <row r="5" spans="1:1">
      <c r="A5" s="332" t="s">
        <v>1039</v>
      </c>
    </row>
    <row r="6" spans="1:1">
      <c r="A6" s="332" t="s">
        <v>1040</v>
      </c>
    </row>
    <row r="7" spans="1:1">
      <c r="A7" s="332" t="s">
        <v>1041</v>
      </c>
    </row>
    <row r="8" spans="1:1">
      <c r="A8" s="1062" t="s">
        <v>1042</v>
      </c>
    </row>
    <row r="9" spans="1:1">
      <c r="A9" s="332" t="s">
        <v>1043</v>
      </c>
    </row>
    <row r="10" spans="1:1">
      <c r="A10" s="1062" t="s">
        <v>594</v>
      </c>
    </row>
    <row r="11" spans="1:1">
      <c r="A11" s="1126" t="s">
        <v>1065</v>
      </c>
    </row>
    <row r="12" spans="1:1">
      <c r="A12" s="1062"/>
    </row>
    <row r="13" spans="1:1">
      <c r="A13" s="1062"/>
    </row>
    <row r="14" spans="1:1">
      <c r="A14" s="1062" t="s">
        <v>1044</v>
      </c>
    </row>
    <row r="15" spans="1:1">
      <c r="A15" s="1062"/>
    </row>
    <row r="16" spans="1:1">
      <c r="A16" s="1062"/>
    </row>
    <row r="17" spans="1:1" s="818" customFormat="1">
      <c r="A17" s="1063" t="s">
        <v>1066</v>
      </c>
    </row>
    <row r="18" spans="1:1" outlineLevel="1"/>
    <row r="19" spans="1:1" outlineLevel="1"/>
    <row r="20" spans="1:1" outlineLevel="1"/>
    <row r="21" spans="1:1" outlineLevel="1"/>
    <row r="22" spans="1:1" outlineLevel="1"/>
    <row r="23" spans="1:1" outlineLevel="1"/>
    <row r="24" spans="1:1" outlineLevel="1"/>
    <row r="25" spans="1:1" outlineLevel="1"/>
    <row r="26" spans="1:1" outlineLevel="1"/>
    <row r="27" spans="1:1">
      <c r="A27" s="257" t="s">
        <v>115</v>
      </c>
    </row>
    <row r="28" spans="1:1">
      <c r="A28" s="257" t="s">
        <v>116</v>
      </c>
    </row>
    <row r="29" spans="1:1">
      <c r="A29" s="257"/>
    </row>
    <row r="30" spans="1:1">
      <c r="A30" s="1127" t="str">
        <f>A4</f>
        <v>106農會室字第090號</v>
      </c>
    </row>
    <row r="31" spans="1:1">
      <c r="A31" s="259" t="s">
        <v>1045</v>
      </c>
    </row>
    <row r="32" spans="1:1">
      <c r="A32" s="259"/>
    </row>
    <row r="33" spans="1:1">
      <c r="A33" s="1126" t="s">
        <v>1065</v>
      </c>
    </row>
    <row r="34" spans="1:1">
      <c r="A34" s="259" t="s">
        <v>117</v>
      </c>
    </row>
    <row r="35" spans="1:1">
      <c r="A35" s="259" t="s">
        <v>1046</v>
      </c>
    </row>
    <row r="36" spans="1:1">
      <c r="A36" s="259" t="s">
        <v>594</v>
      </c>
    </row>
    <row r="37" spans="1:1">
      <c r="A37" s="374" t="s">
        <v>1047</v>
      </c>
    </row>
    <row r="38" spans="1:1">
      <c r="A38" s="259"/>
    </row>
    <row r="39" spans="1:1">
      <c r="A39" s="259"/>
    </row>
    <row r="40" spans="1:1">
      <c r="A40" s="259" t="s">
        <v>1048</v>
      </c>
    </row>
    <row r="41" spans="1:1">
      <c r="A41" s="259"/>
    </row>
    <row r="42" spans="1:1">
      <c r="A42" s="259"/>
    </row>
    <row r="43" spans="1:1">
      <c r="A43" s="1128" t="s">
        <v>1066</v>
      </c>
    </row>
    <row r="46" spans="1:1">
      <c r="A46" s="257" t="s">
        <v>115</v>
      </c>
    </row>
    <row r="47" spans="1:1">
      <c r="A47" s="257" t="s">
        <v>116</v>
      </c>
    </row>
    <row r="48" spans="1:1">
      <c r="A48" s="257"/>
    </row>
    <row r="49" spans="1:1">
      <c r="A49" s="1127" t="str">
        <f>A4</f>
        <v>106農會室字第090號</v>
      </c>
    </row>
    <row r="50" spans="1:1">
      <c r="A50" s="259" t="s">
        <v>1045</v>
      </c>
    </row>
    <row r="51" spans="1:1">
      <c r="A51" s="259"/>
    </row>
    <row r="52" spans="1:1">
      <c r="A52" s="1126" t="s">
        <v>1065</v>
      </c>
    </row>
    <row r="53" spans="1:1">
      <c r="A53" s="259" t="s">
        <v>117</v>
      </c>
    </row>
    <row r="54" spans="1:1">
      <c r="A54" s="259" t="s">
        <v>1046</v>
      </c>
    </row>
    <row r="55" spans="1:1">
      <c r="A55" s="259" t="s">
        <v>594</v>
      </c>
    </row>
    <row r="56" spans="1:1">
      <c r="A56" s="374" t="s">
        <v>1049</v>
      </c>
    </row>
    <row r="57" spans="1:1">
      <c r="A57" s="259"/>
    </row>
    <row r="58" spans="1:1">
      <c r="A58" s="259"/>
    </row>
    <row r="59" spans="1:1">
      <c r="A59" s="259" t="s">
        <v>1048</v>
      </c>
    </row>
    <row r="60" spans="1:1">
      <c r="A60" s="259"/>
    </row>
    <row r="61" spans="1:1">
      <c r="A61" s="259"/>
    </row>
    <row r="62" spans="1:1">
      <c r="A62" s="1128" t="s">
        <v>1066</v>
      </c>
    </row>
    <row r="72" spans="1:1">
      <c r="A72" s="257" t="s">
        <v>115</v>
      </c>
    </row>
    <row r="73" spans="1:1">
      <c r="A73" s="257" t="s">
        <v>116</v>
      </c>
    </row>
    <row r="74" spans="1:1">
      <c r="A74" s="257"/>
    </row>
    <row r="75" spans="1:1">
      <c r="A75" s="1127" t="str">
        <f>A4</f>
        <v>106農會室字第090號</v>
      </c>
    </row>
    <row r="76" spans="1:1">
      <c r="A76" s="259" t="s">
        <v>1045</v>
      </c>
    </row>
    <row r="77" spans="1:1">
      <c r="A77" s="259"/>
    </row>
    <row r="78" spans="1:1">
      <c r="A78" s="1126" t="s">
        <v>1065</v>
      </c>
    </row>
    <row r="79" spans="1:1">
      <c r="A79" s="259" t="s">
        <v>117</v>
      </c>
    </row>
    <row r="80" spans="1:1">
      <c r="A80" s="259" t="s">
        <v>1046</v>
      </c>
    </row>
    <row r="81" spans="1:1">
      <c r="A81" s="259" t="s">
        <v>594</v>
      </c>
    </row>
    <row r="82" spans="1:1">
      <c r="A82" s="374" t="s">
        <v>1050</v>
      </c>
    </row>
    <row r="83" spans="1:1">
      <c r="A83" s="259"/>
    </row>
    <row r="84" spans="1:1">
      <c r="A84" s="259"/>
    </row>
    <row r="85" spans="1:1">
      <c r="A85" s="259" t="s">
        <v>1048</v>
      </c>
    </row>
    <row r="86" spans="1:1">
      <c r="A86" s="259"/>
    </row>
    <row r="87" spans="1:1">
      <c r="A87" s="259"/>
    </row>
    <row r="88" spans="1:1">
      <c r="A88" s="1128" t="s">
        <v>1066</v>
      </c>
    </row>
    <row r="91" spans="1:1">
      <c r="A91" s="257" t="s">
        <v>115</v>
      </c>
    </row>
    <row r="92" spans="1:1">
      <c r="A92" s="257" t="s">
        <v>116</v>
      </c>
    </row>
    <row r="93" spans="1:1">
      <c r="A93" s="257"/>
    </row>
    <row r="94" spans="1:1">
      <c r="A94" s="1127" t="str">
        <f>A4</f>
        <v>106農會室字第090號</v>
      </c>
    </row>
    <row r="95" spans="1:1">
      <c r="A95" s="259" t="s">
        <v>1045</v>
      </c>
    </row>
    <row r="96" spans="1:1">
      <c r="A96" s="259"/>
    </row>
    <row r="97" spans="1:1">
      <c r="A97" s="1126" t="s">
        <v>1065</v>
      </c>
    </row>
    <row r="98" spans="1:1">
      <c r="A98" s="259" t="s">
        <v>117</v>
      </c>
    </row>
    <row r="99" spans="1:1">
      <c r="A99" s="259" t="s">
        <v>1046</v>
      </c>
    </row>
    <row r="100" spans="1:1">
      <c r="A100" s="259" t="s">
        <v>594</v>
      </c>
    </row>
    <row r="101" spans="1:1">
      <c r="A101" s="260" t="s">
        <v>1051</v>
      </c>
    </row>
    <row r="102" spans="1:1">
      <c r="A102" s="259"/>
    </row>
    <row r="103" spans="1:1">
      <c r="A103" s="259"/>
    </row>
    <row r="104" spans="1:1">
      <c r="A104" s="259" t="s">
        <v>1048</v>
      </c>
    </row>
    <row r="105" spans="1:1">
      <c r="A105" s="259"/>
    </row>
    <row r="106" spans="1:1">
      <c r="A106" s="259"/>
    </row>
    <row r="107" spans="1:1">
      <c r="A107" s="1128" t="s">
        <v>1067</v>
      </c>
    </row>
  </sheetData>
  <phoneticPr fontId="2" type="noConversion"/>
  <printOptions horizontalCentered="1"/>
  <pageMargins left="0.35433070866141736" right="0.35433070866141736" top="0.98425196850393704" bottom="0.78740157480314965"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22"/>
  <sheetViews>
    <sheetView view="pageBreakPreview" zoomScale="75" zoomScaleNormal="75" workbookViewId="0">
      <selection activeCell="E23" sqref="E23"/>
    </sheetView>
  </sheetViews>
  <sheetFormatPr defaultColWidth="9" defaultRowHeight="16.2"/>
  <cols>
    <col min="1" max="1" width="106.88671875" style="258" customWidth="1"/>
    <col min="2" max="16384" width="9" style="258"/>
  </cols>
  <sheetData>
    <row r="3" spans="1:1" ht="24.6">
      <c r="A3" s="397" t="s">
        <v>115</v>
      </c>
    </row>
    <row r="4" spans="1:1" ht="46.5" customHeight="1">
      <c r="A4" s="398" t="s">
        <v>116</v>
      </c>
    </row>
    <row r="5" spans="1:1">
      <c r="A5" s="257"/>
    </row>
    <row r="6" spans="1:1" ht="42.75" customHeight="1">
      <c r="A6" s="402" t="str">
        <f>遞送單!A4</f>
        <v>106農會室字第090號</v>
      </c>
    </row>
    <row r="7" spans="1:1" ht="27.75" customHeight="1">
      <c r="A7" s="399" t="s">
        <v>518</v>
      </c>
    </row>
    <row r="8" spans="1:1">
      <c r="A8" s="259"/>
    </row>
    <row r="9" spans="1:1" ht="22.2">
      <c r="A9" s="399" t="str">
        <f>遞送單!A8</f>
        <v xml:space="preserve">        四、審 計 部 教 育 農 林 審 計 處</v>
      </c>
    </row>
    <row r="10" spans="1:1" ht="24" customHeight="1">
      <c r="A10" s="259" t="s">
        <v>117</v>
      </c>
    </row>
    <row r="11" spans="1:1" ht="22.2">
      <c r="A11" s="399" t="s">
        <v>519</v>
      </c>
    </row>
    <row r="12" spans="1:1" ht="22.2">
      <c r="A12" s="399" t="s">
        <v>594</v>
      </c>
    </row>
    <row r="13" spans="1:1" ht="45.75" customHeight="1">
      <c r="A13" s="400" t="s">
        <v>966</v>
      </c>
    </row>
    <row r="14" spans="1:1">
      <c r="A14" s="260"/>
    </row>
    <row r="15" spans="1:1" ht="18" customHeight="1">
      <c r="A15" s="260"/>
    </row>
    <row r="16" spans="1:1">
      <c r="A16" s="259"/>
    </row>
    <row r="17" spans="1:1">
      <c r="A17" s="259"/>
    </row>
    <row r="18" spans="1:1" ht="22.2">
      <c r="A18" s="399" t="s">
        <v>517</v>
      </c>
    </row>
    <row r="19" spans="1:1">
      <c r="A19" s="259"/>
    </row>
    <row r="20" spans="1:1">
      <c r="A20" s="259"/>
    </row>
    <row r="21" spans="1:1">
      <c r="A21" s="259"/>
    </row>
    <row r="22" spans="1:1" ht="19.8">
      <c r="A22" s="401" t="str">
        <f>遞送單!A17</f>
        <v xml:space="preserve">        中  華  民  國  106  年  7 月     日</v>
      </c>
    </row>
  </sheetData>
  <phoneticPr fontId="2" type="noConversion"/>
  <printOptions horizontalCentered="1"/>
  <pageMargins left="0.35433070866141736" right="0.35433070866141736" top="0.72" bottom="0.78740157480314965" header="0.51181102362204722" footer="0.51181102362204722"/>
  <pageSetup paperSize="9" orientation="landscape" blackAndWhite="1"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31"/>
  <sheetViews>
    <sheetView view="pageBreakPreview" zoomScale="94" zoomScaleNormal="100" zoomScaleSheetLayoutView="94" workbookViewId="0">
      <selection activeCell="C9" sqref="C9"/>
    </sheetView>
  </sheetViews>
  <sheetFormatPr defaultRowHeight="16.2"/>
  <cols>
    <col min="1" max="1" width="4.44140625" customWidth="1"/>
    <col min="2" max="2" width="2.88671875" customWidth="1"/>
    <col min="3" max="3" width="120.44140625" customWidth="1"/>
  </cols>
  <sheetData>
    <row r="1" spans="1:3" ht="18" customHeight="1">
      <c r="A1" s="1153" t="s">
        <v>498</v>
      </c>
      <c r="B1" s="1153"/>
      <c r="C1" s="1153"/>
    </row>
    <row r="2" spans="1:3" ht="18" customHeight="1">
      <c r="A2" s="245" t="s">
        <v>493</v>
      </c>
      <c r="B2" s="245"/>
      <c r="C2" s="245"/>
    </row>
    <row r="3" spans="1:3" ht="18" customHeight="1">
      <c r="A3" s="245" t="s">
        <v>494</v>
      </c>
      <c r="B3" s="245"/>
      <c r="C3" s="245"/>
    </row>
    <row r="4" spans="1:3" ht="18" customHeight="1">
      <c r="A4" s="245"/>
      <c r="B4" s="247">
        <v>1</v>
      </c>
      <c r="C4" s="248" t="s">
        <v>542</v>
      </c>
    </row>
    <row r="5" spans="1:3" ht="18" customHeight="1">
      <c r="A5" s="245"/>
      <c r="B5" s="247">
        <v>2</v>
      </c>
      <c r="C5" s="248" t="s">
        <v>479</v>
      </c>
    </row>
    <row r="6" spans="1:3" ht="18" customHeight="1">
      <c r="A6" s="245"/>
      <c r="B6" s="247">
        <v>3</v>
      </c>
      <c r="C6" s="248" t="s">
        <v>481</v>
      </c>
    </row>
    <row r="7" spans="1:3" ht="18" customHeight="1">
      <c r="A7" s="245"/>
      <c r="B7" s="247">
        <v>4</v>
      </c>
      <c r="C7" s="248" t="s">
        <v>480</v>
      </c>
    </row>
    <row r="8" spans="1:3" ht="18" customHeight="1">
      <c r="A8" s="245" t="s">
        <v>495</v>
      </c>
      <c r="B8" s="245"/>
      <c r="C8" s="245"/>
    </row>
    <row r="9" spans="1:3" ht="18" customHeight="1">
      <c r="A9" s="245"/>
      <c r="B9" s="247">
        <v>1</v>
      </c>
      <c r="C9" s="248" t="s">
        <v>310</v>
      </c>
    </row>
    <row r="10" spans="1:3" ht="18" customHeight="1">
      <c r="A10" s="245"/>
      <c r="B10" s="247"/>
      <c r="C10" s="248" t="s">
        <v>311</v>
      </c>
    </row>
    <row r="11" spans="1:3" ht="18" customHeight="1">
      <c r="A11" s="245"/>
      <c r="B11" s="247"/>
      <c r="C11" s="248" t="s">
        <v>482</v>
      </c>
    </row>
    <row r="12" spans="1:3" ht="18" customHeight="1">
      <c r="A12" s="245"/>
      <c r="B12" s="247"/>
      <c r="C12" s="249" t="s">
        <v>497</v>
      </c>
    </row>
    <row r="13" spans="1:3" ht="18" customHeight="1">
      <c r="A13" s="245"/>
      <c r="B13" s="247">
        <v>2</v>
      </c>
      <c r="C13" s="248" t="s">
        <v>483</v>
      </c>
    </row>
    <row r="14" spans="1:3" ht="18" customHeight="1">
      <c r="A14" s="245"/>
      <c r="B14" s="247">
        <v>3</v>
      </c>
      <c r="C14" s="248" t="s">
        <v>489</v>
      </c>
    </row>
    <row r="15" spans="1:3" ht="18" customHeight="1">
      <c r="A15" s="245"/>
      <c r="B15" s="247">
        <v>4</v>
      </c>
      <c r="C15" s="248" t="s">
        <v>490</v>
      </c>
    </row>
    <row r="16" spans="1:3" ht="18" customHeight="1">
      <c r="A16" s="245"/>
      <c r="B16" s="247">
        <v>5</v>
      </c>
      <c r="C16" s="248" t="s">
        <v>491</v>
      </c>
    </row>
    <row r="17" spans="1:3" ht="18" customHeight="1">
      <c r="A17" s="245"/>
      <c r="B17" s="247">
        <v>6</v>
      </c>
      <c r="C17" s="248" t="s">
        <v>492</v>
      </c>
    </row>
    <row r="18" spans="1:3" ht="18" customHeight="1">
      <c r="A18" s="245" t="s">
        <v>496</v>
      </c>
      <c r="B18" s="245"/>
      <c r="C18" s="245"/>
    </row>
    <row r="19" spans="1:3" ht="18" customHeight="1">
      <c r="A19" s="245"/>
      <c r="B19" s="247">
        <v>1</v>
      </c>
      <c r="C19" s="252" t="s">
        <v>137</v>
      </c>
    </row>
    <row r="20" spans="1:3" s="114" customFormat="1" ht="18" customHeight="1">
      <c r="A20" s="1154" t="s">
        <v>499</v>
      </c>
      <c r="B20" s="1154"/>
      <c r="C20" s="1154"/>
    </row>
    <row r="21" spans="1:3" ht="18" customHeight="1">
      <c r="A21" s="245" t="s">
        <v>500</v>
      </c>
      <c r="B21" s="246" t="s">
        <v>502</v>
      </c>
      <c r="C21" s="245"/>
    </row>
    <row r="22" spans="1:3" ht="18" customHeight="1">
      <c r="A22" s="245"/>
      <c r="B22" s="250"/>
      <c r="C22" s="251" t="s">
        <v>180</v>
      </c>
    </row>
    <row r="23" spans="1:3" ht="18" customHeight="1">
      <c r="A23" s="245"/>
      <c r="B23" s="250"/>
      <c r="C23" s="248" t="s">
        <v>342</v>
      </c>
    </row>
    <row r="24" spans="1:3" ht="18" customHeight="1">
      <c r="A24" s="245"/>
      <c r="B24" s="250"/>
      <c r="C24" s="373" t="s">
        <v>341</v>
      </c>
    </row>
    <row r="25" spans="1:3" ht="33" customHeight="1">
      <c r="A25" s="245"/>
      <c r="B25" s="250"/>
      <c r="C25" s="771" t="s">
        <v>668</v>
      </c>
    </row>
    <row r="26" spans="1:3" ht="18" customHeight="1">
      <c r="A26" s="245"/>
      <c r="B26" s="250"/>
      <c r="C26" s="251" t="s">
        <v>211</v>
      </c>
    </row>
    <row r="27" spans="1:3" ht="18" customHeight="1">
      <c r="A27" s="245"/>
      <c r="B27" s="250"/>
      <c r="C27" s="251" t="s">
        <v>212</v>
      </c>
    </row>
    <row r="28" spans="1:3" ht="18" customHeight="1">
      <c r="A28" s="245"/>
      <c r="B28" s="250"/>
      <c r="C28" s="251" t="s">
        <v>811</v>
      </c>
    </row>
    <row r="29" spans="1:3" ht="18" customHeight="1">
      <c r="A29" s="245"/>
      <c r="B29" s="250"/>
      <c r="C29" s="251" t="s">
        <v>210</v>
      </c>
    </row>
    <row r="30" spans="1:3" ht="18" customHeight="1">
      <c r="A30" s="245"/>
      <c r="B30" s="250"/>
      <c r="C30" s="701" t="s">
        <v>213</v>
      </c>
    </row>
    <row r="31" spans="1:3" ht="18" customHeight="1">
      <c r="A31" s="245" t="s">
        <v>501</v>
      </c>
      <c r="B31" s="250" t="s">
        <v>626</v>
      </c>
      <c r="C31" s="248"/>
    </row>
  </sheetData>
  <mergeCells count="2">
    <mergeCell ref="A1:C1"/>
    <mergeCell ref="A20:C20"/>
  </mergeCells>
  <phoneticPr fontId="2" type="noConversion"/>
  <printOptions horizontalCentered="1"/>
  <pageMargins left="0" right="0" top="0.39370078740157483" bottom="0.31496062992125984" header="0.27559055118110237" footer="0.1968503937007874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tabColor indexed="33"/>
  </sheetPr>
  <dimension ref="A1:D10"/>
  <sheetViews>
    <sheetView view="pageBreakPreview" zoomScale="75" zoomScaleNormal="100" workbookViewId="0">
      <selection activeCell="I10" sqref="I10"/>
    </sheetView>
  </sheetViews>
  <sheetFormatPr defaultColWidth="9" defaultRowHeight="16.2"/>
  <cols>
    <col min="1" max="1" width="72.88671875" style="83" bestFit="1" customWidth="1"/>
    <col min="2" max="16384" width="9" style="83"/>
  </cols>
  <sheetData>
    <row r="1" spans="1:4" ht="60" customHeight="1">
      <c r="A1" s="1155" t="s">
        <v>131</v>
      </c>
      <c r="B1" s="1155"/>
      <c r="C1" s="1155"/>
      <c r="D1" s="1155"/>
    </row>
    <row r="2" spans="1:4" ht="38.25" customHeight="1">
      <c r="A2" s="82"/>
      <c r="B2" s="82"/>
      <c r="C2" s="82"/>
      <c r="D2" s="82"/>
    </row>
    <row r="3" spans="1:4" ht="33" customHeight="1">
      <c r="A3" s="1156" t="s">
        <v>136</v>
      </c>
      <c r="B3" s="1156"/>
      <c r="C3" s="1156"/>
      <c r="D3" s="1156"/>
    </row>
    <row r="4" spans="1:4" ht="33" customHeight="1">
      <c r="A4" s="84"/>
      <c r="B4" s="84"/>
      <c r="C4" s="84"/>
      <c r="D4" s="84"/>
    </row>
    <row r="5" spans="1:4" ht="30.6">
      <c r="A5" s="1157" t="s">
        <v>132</v>
      </c>
      <c r="B5" s="1157"/>
      <c r="C5" s="1157"/>
      <c r="D5" s="1157"/>
    </row>
    <row r="6" spans="1:4" ht="42.75" customHeight="1">
      <c r="A6" s="86"/>
    </row>
    <row r="7" spans="1:4" ht="28.2">
      <c r="A7" s="1158" t="s">
        <v>1068</v>
      </c>
      <c r="B7" s="1158"/>
      <c r="C7" s="1158"/>
      <c r="D7" s="1158"/>
    </row>
    <row r="8" spans="1:4" ht="30.6">
      <c r="A8" s="85"/>
    </row>
    <row r="9" spans="1:4" ht="20.25" customHeight="1">
      <c r="A9" s="86"/>
    </row>
    <row r="10" spans="1:4" ht="30.6">
      <c r="A10" s="87" t="s">
        <v>133</v>
      </c>
    </row>
  </sheetData>
  <mergeCells count="4">
    <mergeCell ref="A1:D1"/>
    <mergeCell ref="A3:D3"/>
    <mergeCell ref="A5:D5"/>
    <mergeCell ref="A7:D7"/>
  </mergeCells>
  <phoneticPr fontId="4" type="noConversion"/>
  <printOptions horizontalCentered="1"/>
  <pageMargins left="0.74803149606299213" right="0.74803149606299213" top="1.1811023622047245" bottom="0.59055118110236227" header="0.27559055118110237" footer="0.51181102362204722"/>
  <pageSetup paperSize="9" scale="12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tabColor indexed="33"/>
  </sheetPr>
  <dimension ref="A1:N14"/>
  <sheetViews>
    <sheetView view="pageBreakPreview" zoomScale="60" zoomScaleNormal="75" workbookViewId="0">
      <selection activeCell="H28" sqref="H28"/>
    </sheetView>
  </sheetViews>
  <sheetFormatPr defaultRowHeight="16.2"/>
  <cols>
    <col min="5" max="5" width="7.109375" customWidth="1"/>
  </cols>
  <sheetData>
    <row r="1" spans="1:14" ht="24.6">
      <c r="A1" s="1159" t="s">
        <v>120</v>
      </c>
      <c r="B1" s="1160"/>
      <c r="C1" s="1160"/>
      <c r="D1" s="1160"/>
      <c r="E1" s="1160"/>
      <c r="F1" s="1160"/>
      <c r="G1" s="1160"/>
      <c r="H1" s="1160"/>
      <c r="I1" s="1160"/>
      <c r="J1" s="1160"/>
      <c r="K1" s="1160"/>
      <c r="L1" s="1160"/>
      <c r="M1" s="1160"/>
      <c r="N1" s="1160"/>
    </row>
    <row r="4" spans="1:14" ht="39.9" customHeight="1">
      <c r="A4" s="1161" t="s">
        <v>109</v>
      </c>
      <c r="B4" s="1162"/>
      <c r="C4" s="1162"/>
      <c r="D4" s="1162"/>
      <c r="E4" s="1162"/>
      <c r="F4" s="1163" t="s">
        <v>110</v>
      </c>
      <c r="G4" s="1163"/>
      <c r="H4" s="1163"/>
      <c r="I4" s="1163"/>
      <c r="J4" s="1163"/>
      <c r="K4" s="1163"/>
      <c r="L4" s="1163"/>
      <c r="M4" s="1164" t="s">
        <v>130</v>
      </c>
      <c r="N4" s="1164"/>
    </row>
    <row r="5" spans="1:14" ht="39.9" customHeight="1">
      <c r="A5" s="1161" t="s">
        <v>111</v>
      </c>
      <c r="B5" s="1162"/>
      <c r="C5" s="1162"/>
      <c r="D5" s="1162"/>
      <c r="E5" s="1162"/>
      <c r="F5" s="1163" t="s">
        <v>110</v>
      </c>
      <c r="G5" s="1163"/>
      <c r="H5" s="1163"/>
      <c r="I5" s="1163"/>
      <c r="J5" s="1163"/>
      <c r="K5" s="1163"/>
      <c r="L5" s="1163"/>
      <c r="M5" s="1164" t="s">
        <v>126</v>
      </c>
      <c r="N5" s="1164"/>
    </row>
    <row r="6" spans="1:14" ht="39.9" customHeight="1">
      <c r="A6" s="1161" t="s">
        <v>112</v>
      </c>
      <c r="B6" s="1162"/>
      <c r="C6" s="1162"/>
      <c r="D6" s="1162"/>
      <c r="E6" s="1162"/>
      <c r="F6" s="1163" t="s">
        <v>110</v>
      </c>
      <c r="G6" s="1163"/>
      <c r="H6" s="1163"/>
      <c r="I6" s="1163"/>
      <c r="J6" s="1163"/>
      <c r="K6" s="1163"/>
      <c r="L6" s="1163"/>
      <c r="M6" s="1164" t="s">
        <v>127</v>
      </c>
      <c r="N6" s="1164"/>
    </row>
    <row r="7" spans="1:14" ht="39.9" customHeight="1">
      <c r="A7" s="1161" t="s">
        <v>113</v>
      </c>
      <c r="B7" s="1162"/>
      <c r="C7" s="1162"/>
      <c r="D7" s="1162"/>
      <c r="E7" s="1162"/>
      <c r="F7" s="1163" t="s">
        <v>110</v>
      </c>
      <c r="G7" s="1163"/>
      <c r="H7" s="1163"/>
      <c r="I7" s="1163"/>
      <c r="J7" s="1163"/>
      <c r="K7" s="1163"/>
      <c r="L7" s="1163"/>
      <c r="M7" s="1164" t="s">
        <v>128</v>
      </c>
      <c r="N7" s="1164"/>
    </row>
    <row r="8" spans="1:14" ht="39.9" customHeight="1">
      <c r="A8" s="1161" t="s">
        <v>121</v>
      </c>
      <c r="B8" s="1162"/>
      <c r="C8" s="1162"/>
      <c r="D8" s="1162"/>
      <c r="E8" s="1162"/>
      <c r="F8" s="1163" t="s">
        <v>110</v>
      </c>
      <c r="G8" s="1163"/>
      <c r="H8" s="1163"/>
      <c r="I8" s="1163"/>
      <c r="J8" s="1163"/>
      <c r="K8" s="1163"/>
      <c r="L8" s="1163"/>
      <c r="M8" s="1164" t="s">
        <v>129</v>
      </c>
      <c r="N8" s="1164"/>
    </row>
    <row r="9" spans="1:14" ht="39.9" customHeight="1">
      <c r="A9" s="1161" t="s">
        <v>850</v>
      </c>
      <c r="B9" s="1162"/>
      <c r="C9" s="1162"/>
      <c r="D9" s="1162"/>
      <c r="E9" s="1162"/>
      <c r="F9" s="1163" t="s">
        <v>110</v>
      </c>
      <c r="G9" s="1163"/>
      <c r="H9" s="1163"/>
      <c r="I9" s="1163"/>
      <c r="J9" s="1163"/>
      <c r="K9" s="1163"/>
      <c r="L9" s="1163"/>
      <c r="M9" s="1164" t="s">
        <v>122</v>
      </c>
      <c r="N9" s="1164"/>
    </row>
    <row r="10" spans="1:14" ht="33" customHeight="1">
      <c r="A10" s="1161"/>
      <c r="B10" s="1162"/>
      <c r="C10" s="1162"/>
      <c r="D10" s="1162"/>
      <c r="E10" s="1162"/>
      <c r="F10" s="1163"/>
      <c r="G10" s="1163"/>
      <c r="H10" s="1163"/>
      <c r="I10" s="1163"/>
      <c r="J10" s="1163"/>
      <c r="K10" s="1163"/>
      <c r="L10" s="1163"/>
      <c r="M10" s="1164"/>
      <c r="N10" s="1164"/>
    </row>
    <row r="11" spans="1:14" ht="33" customHeight="1">
      <c r="A11" s="1161"/>
      <c r="B11" s="1162"/>
      <c r="C11" s="1162"/>
      <c r="D11" s="1162"/>
      <c r="E11" s="1162"/>
      <c r="F11" s="1163"/>
      <c r="G11" s="1163"/>
      <c r="H11" s="1163"/>
      <c r="I11" s="1163"/>
      <c r="J11" s="1163"/>
      <c r="K11" s="1163"/>
      <c r="L11" s="1163"/>
      <c r="M11" s="1164"/>
      <c r="N11" s="1164"/>
    </row>
    <row r="12" spans="1:14" ht="33" customHeight="1">
      <c r="A12" s="1161"/>
      <c r="B12" s="1162"/>
      <c r="C12" s="1162"/>
      <c r="D12" s="1162"/>
      <c r="E12" s="1162"/>
      <c r="F12" s="1163"/>
      <c r="G12" s="1163"/>
      <c r="H12" s="1163"/>
      <c r="I12" s="1163"/>
      <c r="J12" s="1163"/>
      <c r="K12" s="1163"/>
      <c r="L12" s="1163"/>
      <c r="M12" s="1164"/>
      <c r="N12" s="1164"/>
    </row>
    <row r="13" spans="1:14" ht="33" customHeight="1">
      <c r="A13" s="1161"/>
      <c r="B13" s="1162"/>
      <c r="C13" s="1162"/>
      <c r="D13" s="1162"/>
      <c r="E13" s="1162"/>
      <c r="F13" s="1163"/>
      <c r="G13" s="1163"/>
      <c r="H13" s="1163"/>
      <c r="I13" s="1163"/>
      <c r="J13" s="1163"/>
      <c r="K13" s="1163"/>
      <c r="L13" s="1163"/>
      <c r="M13" s="1164"/>
      <c r="N13" s="1164"/>
    </row>
    <row r="14" spans="1:14" ht="33" customHeight="1">
      <c r="A14" s="1161"/>
      <c r="B14" s="1162"/>
      <c r="C14" s="1162"/>
      <c r="D14" s="1162"/>
      <c r="E14" s="1162"/>
      <c r="F14" s="1163"/>
      <c r="G14" s="1163"/>
      <c r="H14" s="1163"/>
      <c r="I14" s="1163"/>
      <c r="J14" s="1163"/>
      <c r="K14" s="1163"/>
      <c r="L14" s="1163"/>
      <c r="M14" s="1164"/>
      <c r="N14" s="1164"/>
    </row>
  </sheetData>
  <mergeCells count="34">
    <mergeCell ref="M14:N14"/>
    <mergeCell ref="A12:E12"/>
    <mergeCell ref="A13:E13"/>
    <mergeCell ref="F13:L13"/>
    <mergeCell ref="F14:L14"/>
    <mergeCell ref="A14:E14"/>
    <mergeCell ref="M12:N12"/>
    <mergeCell ref="M13:N13"/>
    <mergeCell ref="F12:L12"/>
    <mergeCell ref="M11:N11"/>
    <mergeCell ref="M6:N6"/>
    <mergeCell ref="M7:N7"/>
    <mergeCell ref="F6:L6"/>
    <mergeCell ref="M10:N10"/>
    <mergeCell ref="M8:N8"/>
    <mergeCell ref="M9:N9"/>
    <mergeCell ref="F9:L9"/>
    <mergeCell ref="F8:L8"/>
    <mergeCell ref="A6:E6"/>
    <mergeCell ref="F7:L7"/>
    <mergeCell ref="A7:E7"/>
    <mergeCell ref="A10:E10"/>
    <mergeCell ref="A11:E11"/>
    <mergeCell ref="A8:E8"/>
    <mergeCell ref="F10:L10"/>
    <mergeCell ref="A9:E9"/>
    <mergeCell ref="F11:L11"/>
    <mergeCell ref="A1:N1"/>
    <mergeCell ref="A4:E4"/>
    <mergeCell ref="A5:E5"/>
    <mergeCell ref="F4:L4"/>
    <mergeCell ref="M4:N4"/>
    <mergeCell ref="M5:N5"/>
    <mergeCell ref="F5:L5"/>
  </mergeCells>
  <phoneticPr fontId="2"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tabColor theme="6" tint="-0.249977111117893"/>
  </sheetPr>
  <dimension ref="A1:N283"/>
  <sheetViews>
    <sheetView topLeftCell="A3" zoomScaleNormal="100" zoomScaleSheetLayoutView="80" workbookViewId="0">
      <pane xSplit="1" ySplit="7" topLeftCell="B10" activePane="bottomRight" state="frozen"/>
      <selection activeCell="G54" sqref="G54"/>
      <selection pane="topRight" activeCell="G54" sqref="G54"/>
      <selection pane="bottomLeft" activeCell="G54" sqref="G54"/>
      <selection pane="bottomRight" activeCell="H90" sqref="H90"/>
    </sheetView>
  </sheetViews>
  <sheetFormatPr defaultColWidth="9" defaultRowHeight="16.2" outlineLevelRow="1"/>
  <cols>
    <col min="1" max="1" width="33.77734375" style="165" customWidth="1"/>
    <col min="2" max="2" width="18" style="165" customWidth="1"/>
    <col min="3" max="4" width="17.77734375" style="165" customWidth="1"/>
    <col min="5" max="5" width="15.6640625" style="165" customWidth="1"/>
    <col min="6" max="6" width="9.33203125" style="165" customWidth="1"/>
    <col min="7" max="7" width="16.77734375" style="165" customWidth="1"/>
    <col min="8" max="8" width="17.5546875" style="165" customWidth="1"/>
    <col min="9" max="9" width="15.77734375" style="165" customWidth="1"/>
    <col min="10" max="10" width="14.77734375" style="165" hidden="1" customWidth="1"/>
    <col min="11" max="11" width="9.109375" style="165" customWidth="1"/>
    <col min="12" max="12" width="20.6640625" style="165" bestFit="1" customWidth="1"/>
    <col min="13" max="13" width="21" style="1" bestFit="1" customWidth="1"/>
    <col min="14" max="14" width="9" style="1"/>
    <col min="15" max="16384" width="9" style="165"/>
  </cols>
  <sheetData>
    <row r="1" spans="1:14">
      <c r="A1" s="163" t="s">
        <v>370</v>
      </c>
    </row>
    <row r="2" spans="1:14" ht="22.2">
      <c r="A2" s="1174" t="s">
        <v>371</v>
      </c>
      <c r="B2" s="1174"/>
      <c r="C2" s="1174"/>
      <c r="D2" s="1174"/>
      <c r="E2" s="1174"/>
      <c r="F2" s="1174"/>
      <c r="G2" s="1174"/>
      <c r="H2" s="1174"/>
      <c r="I2" s="1174"/>
      <c r="J2" s="1174"/>
      <c r="K2" s="1174"/>
    </row>
    <row r="3" spans="1:14" ht="22.2">
      <c r="A3" s="1174" t="s">
        <v>372</v>
      </c>
      <c r="B3" s="1174"/>
      <c r="C3" s="1174"/>
      <c r="D3" s="1174"/>
      <c r="E3" s="1174"/>
      <c r="F3" s="1174"/>
      <c r="G3" s="1174"/>
      <c r="H3" s="1174"/>
      <c r="I3" s="1174"/>
      <c r="J3" s="1174"/>
      <c r="K3" s="1174"/>
    </row>
    <row r="4" spans="1:14">
      <c r="A4" s="1175" t="s">
        <v>1069</v>
      </c>
      <c r="B4" s="1175"/>
      <c r="C4" s="1175"/>
      <c r="D4" s="1175"/>
      <c r="E4" s="1175"/>
      <c r="F4" s="1175"/>
      <c r="G4" s="1175"/>
      <c r="H4" s="1175"/>
      <c r="I4" s="1175"/>
      <c r="J4" s="1175"/>
      <c r="K4" s="1175"/>
    </row>
    <row r="5" spans="1:14">
      <c r="I5" s="406"/>
      <c r="J5" s="406"/>
      <c r="K5" s="407" t="s">
        <v>553</v>
      </c>
    </row>
    <row r="6" spans="1:14">
      <c r="A6" s="1179" t="s">
        <v>373</v>
      </c>
      <c r="B6" s="1176" t="s">
        <v>988</v>
      </c>
      <c r="C6" s="1165" t="s">
        <v>374</v>
      </c>
      <c r="D6" s="1165"/>
      <c r="E6" s="1165"/>
      <c r="F6" s="1165"/>
      <c r="G6" s="1165" t="s">
        <v>375</v>
      </c>
      <c r="H6" s="1165"/>
      <c r="I6" s="1165"/>
      <c r="J6" s="1165"/>
      <c r="K6" s="1165"/>
      <c r="L6" s="1165" t="s">
        <v>376</v>
      </c>
      <c r="M6" s="1165"/>
    </row>
    <row r="7" spans="1:14" ht="16.5" customHeight="1">
      <c r="A7" s="1180"/>
      <c r="B7" s="1177"/>
      <c r="C7" s="409"/>
      <c r="D7" s="409"/>
      <c r="E7" s="1168" t="s">
        <v>377</v>
      </c>
      <c r="F7" s="1170"/>
      <c r="G7" s="772"/>
      <c r="H7" s="772"/>
      <c r="I7" s="1168" t="s">
        <v>377</v>
      </c>
      <c r="J7" s="1169"/>
      <c r="K7" s="1170"/>
      <c r="L7" s="165" t="s">
        <v>672</v>
      </c>
    </row>
    <row r="8" spans="1:14">
      <c r="A8" s="1180"/>
      <c r="B8" s="1177"/>
      <c r="C8" s="410" t="s">
        <v>551</v>
      </c>
      <c r="D8" s="411" t="s">
        <v>378</v>
      </c>
      <c r="E8" s="1171"/>
      <c r="F8" s="1173"/>
      <c r="G8" s="414" t="s">
        <v>551</v>
      </c>
      <c r="H8" s="414" t="s">
        <v>552</v>
      </c>
      <c r="I8" s="1171"/>
      <c r="J8" s="1172"/>
      <c r="K8" s="1173"/>
      <c r="L8" s="1166"/>
      <c r="M8" s="1167"/>
    </row>
    <row r="9" spans="1:14">
      <c r="A9" s="1181"/>
      <c r="B9" s="1178"/>
      <c r="C9" s="412"/>
      <c r="D9" s="412"/>
      <c r="E9" s="408" t="s">
        <v>379</v>
      </c>
      <c r="F9" s="408" t="s">
        <v>380</v>
      </c>
      <c r="G9" s="773"/>
      <c r="H9" s="773"/>
      <c r="I9" s="408" t="s">
        <v>381</v>
      </c>
      <c r="J9" s="413"/>
      <c r="K9" s="408" t="s">
        <v>380</v>
      </c>
      <c r="L9" s="414" t="s">
        <v>950</v>
      </c>
      <c r="M9" s="812" t="s">
        <v>938</v>
      </c>
    </row>
    <row r="10" spans="1:14" ht="21.6" customHeight="1">
      <c r="A10" s="415" t="s">
        <v>606</v>
      </c>
      <c r="B10" s="903">
        <f>B11+B14+B17+B19+B24+B26</f>
        <v>45821801000</v>
      </c>
      <c r="C10" s="416">
        <f>C11+C14+C17+C19+C24+C26</f>
        <v>6775174478</v>
      </c>
      <c r="D10" s="416">
        <f>D11+D14+D17+D19+D24+D26</f>
        <v>6292591000</v>
      </c>
      <c r="E10" s="416">
        <f>C10-D10</f>
        <v>482583478</v>
      </c>
      <c r="F10" s="417">
        <f t="shared" ref="F10:F27" si="0">IF(D10=0,0,IF(E10&lt;0,(E10/D10)*-100,(E10/D10)*100))</f>
        <v>7.67</v>
      </c>
      <c r="G10" s="418">
        <f t="shared" ref="G10:G28" si="1">C10+L10</f>
        <v>19898358577</v>
      </c>
      <c r="H10" s="419">
        <f t="shared" ref="H10:H27" si="2">D10+M10</f>
        <v>20115311000</v>
      </c>
      <c r="I10" s="418">
        <f t="shared" ref="I10:I40" si="3">G10-H10</f>
        <v>-216952423</v>
      </c>
      <c r="J10" s="420">
        <v>5901065615</v>
      </c>
      <c r="K10" s="417">
        <f t="shared" ref="K10:K88" si="4">IF(H10=0,0,IF(I10&lt;0,(I10/H10)*-100,(I10/H10)*100))</f>
        <v>1.08</v>
      </c>
      <c r="L10" s="421">
        <v>13123184099</v>
      </c>
      <c r="M10" s="813">
        <v>13822720000</v>
      </c>
    </row>
    <row r="11" spans="1:14" ht="21.75" customHeight="1">
      <c r="A11" s="422" t="s">
        <v>382</v>
      </c>
      <c r="B11" s="431">
        <f>B12+B13</f>
        <v>1053000</v>
      </c>
      <c r="C11" s="418">
        <f>C12+C13</f>
        <v>99446</v>
      </c>
      <c r="D11" s="418">
        <f>D12+D13</f>
        <v>563000</v>
      </c>
      <c r="E11" s="418">
        <f t="shared" ref="E11:E88" si="5">C11-D11</f>
        <v>-463554</v>
      </c>
      <c r="F11" s="423">
        <f t="shared" si="0"/>
        <v>82.34</v>
      </c>
      <c r="G11" s="418">
        <f t="shared" si="1"/>
        <v>1801373</v>
      </c>
      <c r="H11" s="418">
        <f t="shared" si="2"/>
        <v>615000</v>
      </c>
      <c r="I11" s="418">
        <f t="shared" si="3"/>
        <v>1186373</v>
      </c>
      <c r="J11" s="420">
        <v>5034118</v>
      </c>
      <c r="K11" s="423">
        <f t="shared" si="4"/>
        <v>192.91</v>
      </c>
      <c r="L11" s="421">
        <v>1701927</v>
      </c>
      <c r="M11" s="813">
        <v>52000</v>
      </c>
    </row>
    <row r="12" spans="1:14" ht="21.75" customHeight="1">
      <c r="A12" s="424" t="s">
        <v>383</v>
      </c>
      <c r="B12" s="458">
        <v>1053000</v>
      </c>
      <c r="C12" s="425">
        <f>'餘絀表(實際數)'!I12</f>
        <v>99446</v>
      </c>
      <c r="D12" s="425">
        <f>'餘絀表(預算數)'!I12</f>
        <v>563000</v>
      </c>
      <c r="E12" s="425">
        <f t="shared" si="5"/>
        <v>-463554</v>
      </c>
      <c r="F12" s="426">
        <f t="shared" si="0"/>
        <v>82.34</v>
      </c>
      <c r="G12" s="425">
        <f t="shared" si="1"/>
        <v>1801373</v>
      </c>
      <c r="H12" s="425">
        <f t="shared" si="2"/>
        <v>615000</v>
      </c>
      <c r="I12" s="425">
        <f>G12-H12</f>
        <v>1186373</v>
      </c>
      <c r="J12" s="427">
        <v>5034118</v>
      </c>
      <c r="K12" s="426">
        <f>IF(H12=0,0,IF(I12&lt;0,(I12/H12)*-100,(I12/H12)*100))</f>
        <v>192.91</v>
      </c>
      <c r="L12" s="421">
        <v>1701927</v>
      </c>
      <c r="M12" s="813">
        <v>52000</v>
      </c>
    </row>
    <row r="13" spans="1:14" s="164" customFormat="1" ht="19.8" customHeight="1">
      <c r="A13" s="156" t="s">
        <v>384</v>
      </c>
      <c r="B13" s="904">
        <v>0</v>
      </c>
      <c r="C13" s="428">
        <f>'餘絀表(實際數)'!I13</f>
        <v>0</v>
      </c>
      <c r="D13" s="428">
        <f>'餘絀表(預算數)'!I13</f>
        <v>0</v>
      </c>
      <c r="E13" s="428">
        <f t="shared" si="5"/>
        <v>0</v>
      </c>
      <c r="F13" s="429">
        <f t="shared" si="0"/>
        <v>0</v>
      </c>
      <c r="G13" s="428">
        <f>C13+L13</f>
        <v>0</v>
      </c>
      <c r="H13" s="428">
        <f>D13+M13</f>
        <v>0</v>
      </c>
      <c r="I13" s="428">
        <f>G13-H13</f>
        <v>0</v>
      </c>
      <c r="J13" s="428"/>
      <c r="K13" s="429">
        <f>IF(H13=0,0,IF(I13&lt;0,(I13/H13)*-100,(I13/H13)*100))</f>
        <v>0</v>
      </c>
      <c r="L13" s="421">
        <v>0</v>
      </c>
      <c r="M13" s="813">
        <v>0</v>
      </c>
      <c r="N13" s="116"/>
    </row>
    <row r="14" spans="1:14" ht="21.75" customHeight="1">
      <c r="A14" s="422" t="s">
        <v>385</v>
      </c>
      <c r="B14" s="431">
        <f>SUM(B15:B16)</f>
        <v>829449000</v>
      </c>
      <c r="C14" s="418">
        <f>SUM(C15:C16)</f>
        <v>55451739</v>
      </c>
      <c r="D14" s="418">
        <f>SUM(D15:D16)</f>
        <v>56124000</v>
      </c>
      <c r="E14" s="418">
        <f t="shared" si="5"/>
        <v>-672261</v>
      </c>
      <c r="F14" s="423">
        <f t="shared" si="0"/>
        <v>1.2</v>
      </c>
      <c r="G14" s="418">
        <f t="shared" si="1"/>
        <v>388274132</v>
      </c>
      <c r="H14" s="418">
        <f t="shared" si="2"/>
        <v>388922000</v>
      </c>
      <c r="I14" s="418">
        <f t="shared" si="3"/>
        <v>-647868</v>
      </c>
      <c r="J14" s="420">
        <v>-60809086</v>
      </c>
      <c r="K14" s="423">
        <f t="shared" si="4"/>
        <v>0.17</v>
      </c>
      <c r="L14" s="421">
        <v>332822393</v>
      </c>
      <c r="M14" s="813">
        <v>332798000</v>
      </c>
    </row>
    <row r="15" spans="1:14" ht="21.75" customHeight="1">
      <c r="A15" s="424" t="s">
        <v>386</v>
      </c>
      <c r="B15" s="458">
        <v>686299000</v>
      </c>
      <c r="C15" s="425">
        <f>'餘絀表(實際數)'!I15</f>
        <v>42998499</v>
      </c>
      <c r="D15" s="425">
        <f>'餘絀表(預算數)'!I15</f>
        <v>44078000</v>
      </c>
      <c r="E15" s="425">
        <f t="shared" si="5"/>
        <v>-1079501</v>
      </c>
      <c r="F15" s="426">
        <f t="shared" si="0"/>
        <v>2.4500000000000002</v>
      </c>
      <c r="G15" s="425">
        <f t="shared" si="1"/>
        <v>308258244</v>
      </c>
      <c r="H15" s="425">
        <f t="shared" si="2"/>
        <v>321896000</v>
      </c>
      <c r="I15" s="425">
        <f t="shared" si="3"/>
        <v>-13637756</v>
      </c>
      <c r="J15" s="427">
        <v>-51095875</v>
      </c>
      <c r="K15" s="426">
        <f t="shared" si="4"/>
        <v>4.24</v>
      </c>
      <c r="L15" s="421">
        <v>265259745</v>
      </c>
      <c r="M15" s="813">
        <v>277818000</v>
      </c>
    </row>
    <row r="16" spans="1:14" ht="21.75" customHeight="1">
      <c r="A16" s="424" t="s">
        <v>387</v>
      </c>
      <c r="B16" s="458">
        <v>143150000</v>
      </c>
      <c r="C16" s="425">
        <f>'餘絀表(實際數)'!I16</f>
        <v>12453240</v>
      </c>
      <c r="D16" s="425">
        <f>'餘絀表(預算數)'!I16</f>
        <v>12046000</v>
      </c>
      <c r="E16" s="425">
        <f>C16-D16</f>
        <v>407240</v>
      </c>
      <c r="F16" s="426">
        <f t="shared" si="0"/>
        <v>3.38</v>
      </c>
      <c r="G16" s="425">
        <f t="shared" si="1"/>
        <v>80015888</v>
      </c>
      <c r="H16" s="425">
        <f t="shared" si="2"/>
        <v>67026000</v>
      </c>
      <c r="I16" s="425">
        <f t="shared" si="3"/>
        <v>12989888</v>
      </c>
      <c r="J16" s="427">
        <v>-9713211</v>
      </c>
      <c r="K16" s="426">
        <f>IF(H16=0,0,IF(I16&lt;0,(I16/H16)*-100,(I16/H16)*100))</f>
        <v>19.38</v>
      </c>
      <c r="L16" s="421">
        <v>67562648</v>
      </c>
      <c r="M16" s="813">
        <v>54980000</v>
      </c>
    </row>
    <row r="17" spans="1:14" ht="21.75" customHeight="1">
      <c r="A17" s="160" t="s">
        <v>388</v>
      </c>
      <c r="B17" s="431">
        <f>B18</f>
        <v>6778349000</v>
      </c>
      <c r="C17" s="418">
        <f>C18</f>
        <v>281713189</v>
      </c>
      <c r="D17" s="418">
        <f>D18</f>
        <v>276150000</v>
      </c>
      <c r="E17" s="418">
        <f t="shared" si="5"/>
        <v>5563189</v>
      </c>
      <c r="F17" s="423">
        <f t="shared" si="0"/>
        <v>2.0099999999999998</v>
      </c>
      <c r="G17" s="418">
        <f t="shared" si="1"/>
        <v>2060996591</v>
      </c>
      <c r="H17" s="418">
        <f t="shared" si="2"/>
        <v>2501473000</v>
      </c>
      <c r="I17" s="418">
        <f t="shared" si="3"/>
        <v>-440476409</v>
      </c>
      <c r="J17" s="420">
        <v>1463062304</v>
      </c>
      <c r="K17" s="423">
        <f t="shared" si="4"/>
        <v>17.61</v>
      </c>
      <c r="L17" s="421">
        <v>1779283402</v>
      </c>
      <c r="M17" s="813">
        <v>2225323000</v>
      </c>
    </row>
    <row r="18" spans="1:14" ht="21.75" customHeight="1">
      <c r="A18" s="156" t="s">
        <v>389</v>
      </c>
      <c r="B18" s="458">
        <v>6778349000</v>
      </c>
      <c r="C18" s="425">
        <f>'餘絀表(實際數)'!I18</f>
        <v>281713189</v>
      </c>
      <c r="D18" s="425">
        <f>'餘絀表(預算數)'!I18</f>
        <v>276150000</v>
      </c>
      <c r="E18" s="425">
        <f t="shared" si="5"/>
        <v>5563189</v>
      </c>
      <c r="F18" s="426">
        <f t="shared" si="0"/>
        <v>2.0099999999999998</v>
      </c>
      <c r="G18" s="425">
        <f t="shared" si="1"/>
        <v>2060996591</v>
      </c>
      <c r="H18" s="425">
        <f t="shared" si="2"/>
        <v>2501473000</v>
      </c>
      <c r="I18" s="425">
        <f t="shared" si="3"/>
        <v>-440476409</v>
      </c>
      <c r="J18" s="427">
        <v>1463062304</v>
      </c>
      <c r="K18" s="426">
        <f t="shared" si="4"/>
        <v>17.61</v>
      </c>
      <c r="L18" s="421">
        <v>1779283402</v>
      </c>
      <c r="M18" s="813">
        <v>2225323000</v>
      </c>
    </row>
    <row r="19" spans="1:14" ht="21.75" customHeight="1">
      <c r="A19" s="422" t="s">
        <v>390</v>
      </c>
      <c r="B19" s="431">
        <f>SUM(B20:B23)</f>
        <v>898952000</v>
      </c>
      <c r="C19" s="418">
        <f>SUM(C20:C23)</f>
        <v>15154232</v>
      </c>
      <c r="D19" s="418">
        <f>SUM(D20:D23)</f>
        <v>9133000</v>
      </c>
      <c r="E19" s="418">
        <f t="shared" si="5"/>
        <v>6021232</v>
      </c>
      <c r="F19" s="423">
        <f t="shared" si="0"/>
        <v>65.930000000000007</v>
      </c>
      <c r="G19" s="418">
        <f t="shared" si="1"/>
        <v>625424680</v>
      </c>
      <c r="H19" s="418">
        <f t="shared" si="2"/>
        <v>380991000</v>
      </c>
      <c r="I19" s="418">
        <f t="shared" si="3"/>
        <v>244433680</v>
      </c>
      <c r="J19" s="420">
        <v>-188350703</v>
      </c>
      <c r="K19" s="423">
        <f t="shared" si="4"/>
        <v>64.16</v>
      </c>
      <c r="L19" s="421">
        <v>610270448</v>
      </c>
      <c r="M19" s="813">
        <v>371858000</v>
      </c>
    </row>
    <row r="20" spans="1:14" ht="19.2" customHeight="1">
      <c r="A20" s="424" t="s">
        <v>391</v>
      </c>
      <c r="B20" s="458">
        <v>0</v>
      </c>
      <c r="C20" s="425">
        <f>'餘絀表(實際數)'!I20</f>
        <v>7194</v>
      </c>
      <c r="D20" s="425">
        <f>'餘絀表(預算數)'!I20</f>
        <v>0</v>
      </c>
      <c r="E20" s="425">
        <f t="shared" si="5"/>
        <v>7194</v>
      </c>
      <c r="F20" s="426">
        <f t="shared" si="0"/>
        <v>0</v>
      </c>
      <c r="G20" s="425">
        <f t="shared" si="1"/>
        <v>7194</v>
      </c>
      <c r="H20" s="425">
        <f t="shared" si="2"/>
        <v>0</v>
      </c>
      <c r="I20" s="425">
        <f t="shared" si="3"/>
        <v>7194</v>
      </c>
      <c r="J20" s="427">
        <v>10369</v>
      </c>
      <c r="K20" s="426">
        <f t="shared" si="4"/>
        <v>0</v>
      </c>
      <c r="L20" s="421">
        <v>0</v>
      </c>
      <c r="M20" s="813">
        <v>0</v>
      </c>
    </row>
    <row r="21" spans="1:14" ht="21.75" customHeight="1">
      <c r="A21" s="424" t="s">
        <v>392</v>
      </c>
      <c r="B21" s="458">
        <v>4874000</v>
      </c>
      <c r="C21" s="425">
        <f>'餘絀表(實際數)'!I21</f>
        <v>390476</v>
      </c>
      <c r="D21" s="425">
        <f>'餘絀表(預算數)'!I21</f>
        <v>0</v>
      </c>
      <c r="E21" s="425">
        <f t="shared" si="5"/>
        <v>390476</v>
      </c>
      <c r="F21" s="426">
        <f t="shared" si="0"/>
        <v>0</v>
      </c>
      <c r="G21" s="425">
        <f t="shared" si="1"/>
        <v>3818532</v>
      </c>
      <c r="H21" s="425">
        <f t="shared" si="2"/>
        <v>3160000</v>
      </c>
      <c r="I21" s="425">
        <f t="shared" si="3"/>
        <v>658532</v>
      </c>
      <c r="J21" s="427">
        <v>-4130351</v>
      </c>
      <c r="K21" s="426">
        <f t="shared" si="4"/>
        <v>20.84</v>
      </c>
      <c r="L21" s="421">
        <v>3428056</v>
      </c>
      <c r="M21" s="813">
        <v>3160000</v>
      </c>
    </row>
    <row r="22" spans="1:14" ht="21.75" customHeight="1">
      <c r="A22" s="424" t="s">
        <v>393</v>
      </c>
      <c r="B22" s="458">
        <v>727689000</v>
      </c>
      <c r="C22" s="425">
        <f>'餘絀表(實際數)'!I22</f>
        <v>1712303</v>
      </c>
      <c r="D22" s="425">
        <f>'餘絀表(預算數)'!I22</f>
        <v>170000</v>
      </c>
      <c r="E22" s="425">
        <f t="shared" si="5"/>
        <v>1542303</v>
      </c>
      <c r="F22" s="426">
        <f t="shared" si="0"/>
        <v>907.24</v>
      </c>
      <c r="G22" s="425">
        <f t="shared" si="1"/>
        <v>607039147</v>
      </c>
      <c r="H22" s="425">
        <f t="shared" si="2"/>
        <v>368346000</v>
      </c>
      <c r="I22" s="425">
        <f t="shared" si="3"/>
        <v>238693147</v>
      </c>
      <c r="J22" s="427">
        <v>-293748505</v>
      </c>
      <c r="K22" s="426">
        <f t="shared" si="4"/>
        <v>64.8</v>
      </c>
      <c r="L22" s="421">
        <v>605326844</v>
      </c>
      <c r="M22" s="813">
        <v>368176000</v>
      </c>
    </row>
    <row r="23" spans="1:14" ht="21.75" customHeight="1">
      <c r="A23" s="424" t="s">
        <v>394</v>
      </c>
      <c r="B23" s="458">
        <v>166389000</v>
      </c>
      <c r="C23" s="425">
        <f>'餘絀表(實際數)'!I23</f>
        <v>13044259</v>
      </c>
      <c r="D23" s="425">
        <f>'餘絀表(預算數)'!I23</f>
        <v>8963000</v>
      </c>
      <c r="E23" s="425">
        <f t="shared" si="5"/>
        <v>4081259</v>
      </c>
      <c r="F23" s="426">
        <f t="shared" si="0"/>
        <v>45.53</v>
      </c>
      <c r="G23" s="425">
        <f t="shared" si="1"/>
        <v>14559807</v>
      </c>
      <c r="H23" s="425">
        <f t="shared" si="2"/>
        <v>9485000</v>
      </c>
      <c r="I23" s="425">
        <f t="shared" si="3"/>
        <v>5074807</v>
      </c>
      <c r="J23" s="427">
        <v>109517784</v>
      </c>
      <c r="K23" s="426">
        <f t="shared" si="4"/>
        <v>53.5</v>
      </c>
      <c r="L23" s="421">
        <v>1515548</v>
      </c>
      <c r="M23" s="813">
        <v>522000</v>
      </c>
    </row>
    <row r="24" spans="1:14" ht="21.75" customHeight="1">
      <c r="A24" s="422" t="s">
        <v>395</v>
      </c>
      <c r="B24" s="431">
        <f>B25</f>
        <v>36762661000</v>
      </c>
      <c r="C24" s="418">
        <f>C25</f>
        <v>6549000000</v>
      </c>
      <c r="D24" s="418">
        <f>D25</f>
        <v>5949000000</v>
      </c>
      <c r="E24" s="418">
        <f t="shared" si="5"/>
        <v>600000000</v>
      </c>
      <c r="F24" s="423">
        <f t="shared" si="0"/>
        <v>10.09</v>
      </c>
      <c r="G24" s="418">
        <f t="shared" si="1"/>
        <v>16408000000</v>
      </c>
      <c r="H24" s="418">
        <f t="shared" si="2"/>
        <v>16618101000</v>
      </c>
      <c r="I24" s="418">
        <f t="shared" si="3"/>
        <v>-210101000</v>
      </c>
      <c r="J24" s="420">
        <v>4095400000</v>
      </c>
      <c r="K24" s="423">
        <f t="shared" si="4"/>
        <v>1.26</v>
      </c>
      <c r="L24" s="421">
        <v>9859000000</v>
      </c>
      <c r="M24" s="813">
        <v>10669101000</v>
      </c>
    </row>
    <row r="25" spans="1:14" s="185" customFormat="1" ht="21.75" customHeight="1">
      <c r="A25" s="430" t="s">
        <v>396</v>
      </c>
      <c r="B25" s="1011">
        <v>36762661000</v>
      </c>
      <c r="C25" s="425">
        <f>'餘絀表(實際數)'!I25</f>
        <v>6549000000</v>
      </c>
      <c r="D25" s="428">
        <f>'餘絀表(預算數)'!I25</f>
        <v>5949000000</v>
      </c>
      <c r="E25" s="425">
        <f t="shared" si="5"/>
        <v>600000000</v>
      </c>
      <c r="F25" s="426">
        <f t="shared" si="0"/>
        <v>10.09</v>
      </c>
      <c r="G25" s="425">
        <f t="shared" si="1"/>
        <v>16408000000</v>
      </c>
      <c r="H25" s="425">
        <f t="shared" si="2"/>
        <v>16618101000</v>
      </c>
      <c r="I25" s="425">
        <f t="shared" si="3"/>
        <v>-210101000</v>
      </c>
      <c r="J25" s="427">
        <v>4095400000</v>
      </c>
      <c r="K25" s="426">
        <f t="shared" si="4"/>
        <v>1.26</v>
      </c>
      <c r="L25" s="421">
        <v>9859000000</v>
      </c>
      <c r="M25" s="813">
        <v>10669101000</v>
      </c>
      <c r="N25" s="20"/>
    </row>
    <row r="26" spans="1:14" ht="21.75" customHeight="1">
      <c r="A26" s="422" t="s">
        <v>397</v>
      </c>
      <c r="B26" s="431">
        <f>SUM(B27:B28)</f>
        <v>551337000</v>
      </c>
      <c r="C26" s="431">
        <f>SUM(C27:C28)</f>
        <v>-126244128</v>
      </c>
      <c r="D26" s="431">
        <f>SUM(D27:D28)</f>
        <v>1621000</v>
      </c>
      <c r="E26" s="418">
        <f t="shared" si="5"/>
        <v>-127865128</v>
      </c>
      <c r="F26" s="423">
        <f t="shared" si="0"/>
        <v>7888.04</v>
      </c>
      <c r="G26" s="431">
        <f>SUM(G27:G28)</f>
        <v>413861801</v>
      </c>
      <c r="H26" s="431">
        <f>SUM(H27:H28)</f>
        <v>225209000</v>
      </c>
      <c r="I26" s="418">
        <f t="shared" si="3"/>
        <v>188652801</v>
      </c>
      <c r="J26" s="420">
        <v>586728982</v>
      </c>
      <c r="K26" s="423">
        <f t="shared" si="4"/>
        <v>83.77</v>
      </c>
      <c r="L26" s="421">
        <v>540105929</v>
      </c>
      <c r="M26" s="813">
        <v>223588000</v>
      </c>
    </row>
    <row r="27" spans="1:14" ht="21.75" customHeight="1">
      <c r="A27" s="424" t="s">
        <v>398</v>
      </c>
      <c r="B27" s="904">
        <v>551337000</v>
      </c>
      <c r="C27" s="425">
        <f>'餘絀表(實際數)'!I27</f>
        <v>-126244128</v>
      </c>
      <c r="D27" s="425">
        <f>'餘絀表(預算數)'!I27</f>
        <v>1621000</v>
      </c>
      <c r="E27" s="425">
        <f t="shared" si="5"/>
        <v>-127865128</v>
      </c>
      <c r="F27" s="426">
        <f t="shared" si="0"/>
        <v>7888.04</v>
      </c>
      <c r="G27" s="425">
        <f t="shared" si="1"/>
        <v>413861801</v>
      </c>
      <c r="H27" s="425">
        <f t="shared" si="2"/>
        <v>225209000</v>
      </c>
      <c r="I27" s="425">
        <f t="shared" si="3"/>
        <v>188652801</v>
      </c>
      <c r="J27" s="427">
        <v>586728982</v>
      </c>
      <c r="K27" s="426">
        <f t="shared" si="4"/>
        <v>83.77</v>
      </c>
      <c r="L27" s="421">
        <v>540105929</v>
      </c>
      <c r="M27" s="813">
        <v>223588000</v>
      </c>
    </row>
    <row r="28" spans="1:14" ht="21.75" customHeight="1">
      <c r="A28" s="424" t="s">
        <v>399</v>
      </c>
      <c r="B28" s="458">
        <v>0</v>
      </c>
      <c r="C28" s="425">
        <f>'餘絀表(實際數)'!I28</f>
        <v>0</v>
      </c>
      <c r="D28" s="425">
        <f>'餘絀表(預算數)'!I28</f>
        <v>0</v>
      </c>
      <c r="E28" s="425">
        <f>C28-D28</f>
        <v>0</v>
      </c>
      <c r="F28" s="426">
        <f>IF(D28=0,0,IF(E28&lt;0,(E28/D28)*-100,(E28/D28)*100))</f>
        <v>0</v>
      </c>
      <c r="G28" s="425">
        <f t="shared" si="1"/>
        <v>0</v>
      </c>
      <c r="H28" s="425">
        <f>D28+M28</f>
        <v>0</v>
      </c>
      <c r="I28" s="425">
        <f>G28-H28</f>
        <v>0</v>
      </c>
      <c r="J28" s="427">
        <v>586728983</v>
      </c>
      <c r="K28" s="426">
        <f>IF(H28=0,0,IF(I28&lt;0,(I28/H28)*-100,(I28/H28)*100))</f>
        <v>0</v>
      </c>
      <c r="L28" s="421">
        <v>0</v>
      </c>
      <c r="M28" s="813">
        <v>0</v>
      </c>
    </row>
    <row r="29" spans="1:14" ht="24.9" customHeight="1">
      <c r="A29" s="432" t="s">
        <v>607</v>
      </c>
      <c r="B29" s="433">
        <f>SUM(B30:B65)-B31-B32-B35-B36-B47-B48-B60-B61-B63-B64</f>
        <v>40225698000</v>
      </c>
      <c r="C29" s="433">
        <f>SUM(C30:C65)-C31-C32-C35-C36-C47-C48-C60-C61-C63-C64</f>
        <v>3581689538</v>
      </c>
      <c r="D29" s="433">
        <f>SUM(D30:D65)-D31-D32-D35-D36-D47-D48-D60-D61-D63-D64</f>
        <v>3368100000</v>
      </c>
      <c r="E29" s="418">
        <f t="shared" si="5"/>
        <v>213589538</v>
      </c>
      <c r="F29" s="434">
        <f t="shared" ref="F29:F38" si="6">IF(D29=0,0,IF(E29&lt;0,(E29/D29)*-100,(E29/D29)*100))</f>
        <v>6.34</v>
      </c>
      <c r="G29" s="433">
        <f>SUM(G30:G65)-G31-G32-G35-G36-G47-G48-G60-G61-G63-G64</f>
        <v>13385257885</v>
      </c>
      <c r="H29" s="433">
        <f>SUM(H30:H65)-H31-H32-H35-H36-H47-H48-H60-H61-H63-H64</f>
        <v>14276622000</v>
      </c>
      <c r="I29" s="418">
        <f t="shared" si="3"/>
        <v>-891364115</v>
      </c>
      <c r="J29" s="433">
        <f>SUM(J31:J34)+SUM(J37:J40)+SUM(J41:J41)+SUM(J45:J46)+SUM(J49:J53)+J54+J50+J55+SUM(J56:J65)</f>
        <v>4656634119</v>
      </c>
      <c r="K29" s="434">
        <f t="shared" si="4"/>
        <v>6.24</v>
      </c>
      <c r="L29" s="421">
        <v>9803568347</v>
      </c>
      <c r="M29" s="813">
        <v>10908522000</v>
      </c>
    </row>
    <row r="30" spans="1:14" ht="32.25" customHeight="1">
      <c r="A30" s="350" t="s">
        <v>400</v>
      </c>
      <c r="B30" s="1012">
        <f>B31+B32</f>
        <v>12442000</v>
      </c>
      <c r="C30" s="425">
        <f>SUM(C31:C32)</f>
        <v>1535753</v>
      </c>
      <c r="D30" s="425">
        <f>SUM(D31:D32)</f>
        <v>1669000</v>
      </c>
      <c r="E30" s="425">
        <f t="shared" si="5"/>
        <v>-133247</v>
      </c>
      <c r="F30" s="435">
        <f t="shared" si="6"/>
        <v>7.98</v>
      </c>
      <c r="G30" s="425">
        <f t="shared" ref="G30:G53" si="7">C30+L30</f>
        <v>5617028</v>
      </c>
      <c r="H30" s="428">
        <f t="shared" ref="H30:H54" si="8">D30+M30</f>
        <v>5827000</v>
      </c>
      <c r="I30" s="425">
        <f t="shared" si="3"/>
        <v>-209972</v>
      </c>
      <c r="J30" s="427">
        <v>0</v>
      </c>
      <c r="K30" s="436">
        <f t="shared" si="4"/>
        <v>3.6</v>
      </c>
      <c r="L30" s="421">
        <v>4081275</v>
      </c>
      <c r="M30" s="813">
        <v>4158000</v>
      </c>
    </row>
    <row r="31" spans="1:14" ht="22.8" customHeight="1">
      <c r="A31" s="437" t="s">
        <v>343</v>
      </c>
      <c r="B31" s="1012">
        <v>2525000</v>
      </c>
      <c r="C31" s="425">
        <f>'餘絀表(實際數)'!I31</f>
        <v>703000</v>
      </c>
      <c r="D31" s="425">
        <f>'餘絀表(預算數)'!I31</f>
        <v>885000</v>
      </c>
      <c r="E31" s="425">
        <f>C31-D31</f>
        <v>-182000</v>
      </c>
      <c r="F31" s="435">
        <f t="shared" si="6"/>
        <v>20.56</v>
      </c>
      <c r="G31" s="425">
        <f t="shared" si="7"/>
        <v>703000</v>
      </c>
      <c r="H31" s="425">
        <f t="shared" si="8"/>
        <v>885000</v>
      </c>
      <c r="I31" s="425">
        <f t="shared" si="3"/>
        <v>-182000</v>
      </c>
      <c r="J31" s="427">
        <v>0</v>
      </c>
      <c r="K31" s="435">
        <f t="shared" si="4"/>
        <v>20.56</v>
      </c>
      <c r="L31" s="421">
        <v>0</v>
      </c>
      <c r="M31" s="813">
        <v>0</v>
      </c>
    </row>
    <row r="32" spans="1:14" ht="22.8" customHeight="1">
      <c r="A32" s="437" t="s">
        <v>344</v>
      </c>
      <c r="B32" s="1012">
        <v>9917000</v>
      </c>
      <c r="C32" s="425">
        <f>'餘絀表(實際數)'!I32</f>
        <v>832753</v>
      </c>
      <c r="D32" s="425">
        <f>'餘絀表(預算數)'!I32</f>
        <v>784000</v>
      </c>
      <c r="E32" s="425">
        <f t="shared" si="5"/>
        <v>48753</v>
      </c>
      <c r="F32" s="436">
        <f t="shared" si="6"/>
        <v>6.22</v>
      </c>
      <c r="G32" s="425">
        <f t="shared" si="7"/>
        <v>4914028</v>
      </c>
      <c r="H32" s="425">
        <f t="shared" si="8"/>
        <v>4942000</v>
      </c>
      <c r="I32" s="425">
        <f t="shared" si="3"/>
        <v>-27972</v>
      </c>
      <c r="J32" s="427">
        <v>0</v>
      </c>
      <c r="K32" s="436">
        <f t="shared" si="4"/>
        <v>0.56999999999999995</v>
      </c>
      <c r="L32" s="421">
        <v>4081275</v>
      </c>
      <c r="M32" s="813">
        <v>4158000</v>
      </c>
    </row>
    <row r="33" spans="1:14" ht="30" customHeight="1">
      <c r="A33" s="350" t="s">
        <v>345</v>
      </c>
      <c r="B33" s="904">
        <v>2638241000</v>
      </c>
      <c r="C33" s="425">
        <f>'餘絀表(實際數)'!I33</f>
        <v>964611075</v>
      </c>
      <c r="D33" s="425">
        <f>'餘絀表(預算數)'!I33</f>
        <v>1319120000</v>
      </c>
      <c r="E33" s="425">
        <f t="shared" si="5"/>
        <v>-354508925</v>
      </c>
      <c r="F33" s="436">
        <f t="shared" si="6"/>
        <v>26.87</v>
      </c>
      <c r="G33" s="425">
        <f t="shared" si="7"/>
        <v>964611075</v>
      </c>
      <c r="H33" s="425">
        <f t="shared" si="8"/>
        <v>1319120000</v>
      </c>
      <c r="I33" s="425">
        <f t="shared" si="3"/>
        <v>-354508925</v>
      </c>
      <c r="J33" s="427">
        <v>0</v>
      </c>
      <c r="K33" s="436">
        <f t="shared" si="4"/>
        <v>26.87</v>
      </c>
      <c r="L33" s="421">
        <v>0</v>
      </c>
      <c r="M33" s="813">
        <v>0</v>
      </c>
    </row>
    <row r="34" spans="1:14" ht="22.8" customHeight="1">
      <c r="A34" s="437" t="s">
        <v>346</v>
      </c>
      <c r="B34" s="904">
        <f>B35+B36</f>
        <v>13356405000</v>
      </c>
      <c r="C34" s="425">
        <f>SUM(C35:C36)</f>
        <v>1060833321</v>
      </c>
      <c r="D34" s="425">
        <f>SUM(D35:D36)</f>
        <v>955666000</v>
      </c>
      <c r="E34" s="425">
        <f t="shared" si="5"/>
        <v>105167321</v>
      </c>
      <c r="F34" s="436">
        <f t="shared" si="6"/>
        <v>11</v>
      </c>
      <c r="G34" s="425">
        <f t="shared" si="7"/>
        <v>5442465595</v>
      </c>
      <c r="H34" s="425">
        <f t="shared" si="8"/>
        <v>5886740000</v>
      </c>
      <c r="I34" s="425">
        <f t="shared" si="3"/>
        <v>-444274405</v>
      </c>
      <c r="J34" s="427">
        <v>0</v>
      </c>
      <c r="K34" s="436">
        <f t="shared" si="4"/>
        <v>7.55</v>
      </c>
      <c r="L34" s="421">
        <v>4381632274</v>
      </c>
      <c r="M34" s="813">
        <v>4931074000</v>
      </c>
    </row>
    <row r="35" spans="1:14" ht="24" customHeight="1">
      <c r="A35" s="437" t="s">
        <v>343</v>
      </c>
      <c r="B35" s="1012">
        <v>9116000</v>
      </c>
      <c r="C35" s="425">
        <f>'餘絀表(實際數)'!I35</f>
        <v>30975</v>
      </c>
      <c r="D35" s="425">
        <f>'餘絀表(預算數)'!I35</f>
        <v>60000</v>
      </c>
      <c r="E35" s="425">
        <f t="shared" si="5"/>
        <v>-29025</v>
      </c>
      <c r="F35" s="436">
        <f t="shared" si="6"/>
        <v>48.38</v>
      </c>
      <c r="G35" s="425">
        <f t="shared" si="7"/>
        <v>90300</v>
      </c>
      <c r="H35" s="425">
        <f t="shared" si="8"/>
        <v>110000</v>
      </c>
      <c r="I35" s="425">
        <f t="shared" si="3"/>
        <v>-19700</v>
      </c>
      <c r="J35" s="427">
        <v>0</v>
      </c>
      <c r="K35" s="436">
        <f t="shared" si="4"/>
        <v>17.91</v>
      </c>
      <c r="L35" s="421">
        <v>59325</v>
      </c>
      <c r="M35" s="813">
        <v>50000</v>
      </c>
    </row>
    <row r="36" spans="1:14" ht="22.8" customHeight="1">
      <c r="A36" s="437" t="s">
        <v>344</v>
      </c>
      <c r="B36" s="1045">
        <v>13347289000</v>
      </c>
      <c r="C36" s="425">
        <f>'餘絀表(實際數)'!I36</f>
        <v>1060802346</v>
      </c>
      <c r="D36" s="425">
        <f>'餘絀表(預算數)'!I36</f>
        <v>955606000</v>
      </c>
      <c r="E36" s="425">
        <f t="shared" si="5"/>
        <v>105196346</v>
      </c>
      <c r="F36" s="436">
        <f t="shared" si="6"/>
        <v>11.01</v>
      </c>
      <c r="G36" s="425">
        <f t="shared" si="7"/>
        <v>5442375295</v>
      </c>
      <c r="H36" s="425">
        <f t="shared" si="8"/>
        <v>5886630000</v>
      </c>
      <c r="I36" s="425">
        <f t="shared" si="3"/>
        <v>-444254705</v>
      </c>
      <c r="J36" s="427">
        <v>0</v>
      </c>
      <c r="K36" s="436">
        <f t="shared" si="4"/>
        <v>7.55</v>
      </c>
      <c r="L36" s="421">
        <v>4381572949</v>
      </c>
      <c r="M36" s="813">
        <v>4931024000</v>
      </c>
    </row>
    <row r="37" spans="1:14" ht="29.25" customHeight="1">
      <c r="A37" s="350" t="s">
        <v>347</v>
      </c>
      <c r="B37" s="1012">
        <v>1824375000</v>
      </c>
      <c r="C37" s="425">
        <f>'餘絀表(實際數)'!I37</f>
        <v>907173</v>
      </c>
      <c r="D37" s="425">
        <f>'餘絀表(預算數)'!I37</f>
        <v>106000000</v>
      </c>
      <c r="E37" s="425">
        <f t="shared" si="5"/>
        <v>-105092827</v>
      </c>
      <c r="F37" s="436">
        <f t="shared" si="6"/>
        <v>99.14</v>
      </c>
      <c r="G37" s="425">
        <f t="shared" si="7"/>
        <v>26425716</v>
      </c>
      <c r="H37" s="425">
        <f t="shared" si="8"/>
        <v>610532000</v>
      </c>
      <c r="I37" s="425">
        <f t="shared" si="3"/>
        <v>-584106284</v>
      </c>
      <c r="J37" s="427">
        <v>1922875989</v>
      </c>
      <c r="K37" s="436">
        <f t="shared" si="4"/>
        <v>95.67</v>
      </c>
      <c r="L37" s="421">
        <v>25518543</v>
      </c>
      <c r="M37" s="813">
        <v>504532000</v>
      </c>
    </row>
    <row r="38" spans="1:14" s="442" customFormat="1" ht="24.9" customHeight="1">
      <c r="A38" s="438" t="s">
        <v>348</v>
      </c>
      <c r="B38" s="1046">
        <v>158755000</v>
      </c>
      <c r="C38" s="439">
        <f>'餘絀表(實際數)'!I38</f>
        <v>80221514</v>
      </c>
      <c r="D38" s="439">
        <f>'餘絀表(預算數)'!I38</f>
        <v>5000000</v>
      </c>
      <c r="E38" s="439">
        <f t="shared" si="5"/>
        <v>75221514</v>
      </c>
      <c r="F38" s="440">
        <f t="shared" si="6"/>
        <v>1504.43</v>
      </c>
      <c r="G38" s="439">
        <f t="shared" si="7"/>
        <v>151785514</v>
      </c>
      <c r="H38" s="439">
        <f t="shared" si="8"/>
        <v>90000000</v>
      </c>
      <c r="I38" s="439">
        <f t="shared" si="3"/>
        <v>61785514</v>
      </c>
      <c r="J38" s="441">
        <v>215713411</v>
      </c>
      <c r="K38" s="440">
        <f t="shared" si="4"/>
        <v>68.650000000000006</v>
      </c>
      <c r="L38" s="421">
        <v>71564000</v>
      </c>
      <c r="M38" s="813">
        <v>85000000</v>
      </c>
      <c r="N38" s="814"/>
    </row>
    <row r="39" spans="1:14" ht="32.25" customHeight="1">
      <c r="A39" s="443" t="s">
        <v>401</v>
      </c>
      <c r="B39" s="904">
        <v>1100372000</v>
      </c>
      <c r="C39" s="425">
        <f>'餘絀表(實際數)'!I39</f>
        <v>1860000</v>
      </c>
      <c r="D39" s="425">
        <f>'餘絀表(預算數)'!I39</f>
        <v>0</v>
      </c>
      <c r="E39" s="425">
        <f t="shared" si="5"/>
        <v>1860000</v>
      </c>
      <c r="F39" s="436">
        <f>IF(D39=0,0,IF(E39&lt;0,(E39/D39)*-100,(E39/D39)*100))</f>
        <v>0</v>
      </c>
      <c r="G39" s="425">
        <f t="shared" si="7"/>
        <v>514095547</v>
      </c>
      <c r="H39" s="425">
        <f t="shared" si="8"/>
        <v>550544000</v>
      </c>
      <c r="I39" s="425">
        <f t="shared" si="3"/>
        <v>-36448453</v>
      </c>
      <c r="J39" s="427">
        <v>0</v>
      </c>
      <c r="K39" s="436">
        <f t="shared" si="4"/>
        <v>6.62</v>
      </c>
      <c r="L39" s="421">
        <v>512235547</v>
      </c>
      <c r="M39" s="813">
        <v>550544000</v>
      </c>
    </row>
    <row r="40" spans="1:14" ht="22.95" customHeight="1">
      <c r="A40" s="444" t="s">
        <v>349</v>
      </c>
      <c r="B40" s="904">
        <v>230000000</v>
      </c>
      <c r="C40" s="425">
        <f>'餘絀表(實際數)'!I40</f>
        <v>110000000</v>
      </c>
      <c r="D40" s="425">
        <f>'餘絀表(預算數)'!I40</f>
        <v>85000000</v>
      </c>
      <c r="E40" s="425">
        <f t="shared" si="5"/>
        <v>25000000</v>
      </c>
      <c r="F40" s="436">
        <f t="shared" ref="F40:F74" si="9">IF(D40=0,0,IF(E40&lt;0,(E40/D40)*-100,(E40/D40)*100))</f>
        <v>29.41</v>
      </c>
      <c r="G40" s="425">
        <f t="shared" si="7"/>
        <v>140000000</v>
      </c>
      <c r="H40" s="425">
        <f t="shared" si="8"/>
        <v>109600000</v>
      </c>
      <c r="I40" s="425">
        <f t="shared" si="3"/>
        <v>30400000</v>
      </c>
      <c r="J40" s="427">
        <v>7590000</v>
      </c>
      <c r="K40" s="436">
        <f t="shared" si="4"/>
        <v>27.74</v>
      </c>
      <c r="L40" s="421">
        <v>30000000</v>
      </c>
      <c r="M40" s="813">
        <v>24600000</v>
      </c>
    </row>
    <row r="41" spans="1:14" ht="22.95" customHeight="1">
      <c r="A41" s="443" t="s">
        <v>350</v>
      </c>
      <c r="B41" s="904">
        <v>161000000</v>
      </c>
      <c r="C41" s="425">
        <f>'餘絀表(實際數)'!I41</f>
        <v>10567000</v>
      </c>
      <c r="D41" s="425">
        <f>'餘絀表(預算數)'!I41</f>
        <v>5000000</v>
      </c>
      <c r="E41" s="425">
        <f t="shared" si="5"/>
        <v>5567000</v>
      </c>
      <c r="F41" s="436">
        <f t="shared" si="9"/>
        <v>111.34</v>
      </c>
      <c r="G41" s="425">
        <f t="shared" si="7"/>
        <v>86069000</v>
      </c>
      <c r="H41" s="425">
        <f t="shared" si="8"/>
        <v>57021000</v>
      </c>
      <c r="I41" s="425">
        <f t="shared" ref="I41:I74" si="10">G41-H41</f>
        <v>29048000</v>
      </c>
      <c r="J41" s="427">
        <v>0</v>
      </c>
      <c r="K41" s="436">
        <f t="shared" si="4"/>
        <v>50.94</v>
      </c>
      <c r="L41" s="421">
        <v>75502000</v>
      </c>
      <c r="M41" s="813">
        <v>52021000</v>
      </c>
    </row>
    <row r="42" spans="1:14" s="164" customFormat="1" ht="29.4" customHeight="1">
      <c r="A42" s="445" t="s">
        <v>1036</v>
      </c>
      <c r="B42" s="904">
        <v>141550000</v>
      </c>
      <c r="C42" s="428">
        <f>'餘絀表(實際數)'!I42</f>
        <v>724000</v>
      </c>
      <c r="D42" s="425">
        <f>'餘絀表(預算數)'!I42</f>
        <v>2000000</v>
      </c>
      <c r="E42" s="428">
        <f t="shared" si="5"/>
        <v>-1276000</v>
      </c>
      <c r="F42" s="446">
        <f t="shared" si="9"/>
        <v>63.8</v>
      </c>
      <c r="G42" s="428">
        <f t="shared" si="7"/>
        <v>9170795</v>
      </c>
      <c r="H42" s="425">
        <f t="shared" si="8"/>
        <v>9500000</v>
      </c>
      <c r="I42" s="428">
        <f t="shared" si="10"/>
        <v>-329205</v>
      </c>
      <c r="J42" s="428"/>
      <c r="K42" s="446">
        <f t="shared" si="4"/>
        <v>3.47</v>
      </c>
      <c r="L42" s="421">
        <v>8446795</v>
      </c>
      <c r="M42" s="813">
        <v>7500000</v>
      </c>
      <c r="N42" s="116"/>
    </row>
    <row r="43" spans="1:14" s="164" customFormat="1" ht="22.95" customHeight="1">
      <c r="A43" s="445" t="s">
        <v>351</v>
      </c>
      <c r="B43" s="904">
        <v>97232000</v>
      </c>
      <c r="C43" s="428">
        <f>'餘絀表(實際數)'!B43</f>
        <v>0</v>
      </c>
      <c r="D43" s="425">
        <f>'餘絀表(預算數)'!B43</f>
        <v>48616000</v>
      </c>
      <c r="E43" s="428">
        <f>C43-D43</f>
        <v>-48616000</v>
      </c>
      <c r="F43" s="446">
        <f>IF(D43=0,0,IF(E43&lt;0,(E43/D43)*-100,(E43/D43)*100))</f>
        <v>100</v>
      </c>
      <c r="G43" s="428">
        <f>C43+L43</f>
        <v>14000</v>
      </c>
      <c r="H43" s="425">
        <f>D43+M43</f>
        <v>48616000</v>
      </c>
      <c r="I43" s="428">
        <f>G43-H43</f>
        <v>-48602000</v>
      </c>
      <c r="J43" s="428"/>
      <c r="K43" s="446">
        <f>IF(H43=0,0,IF(I43&lt;0,(I43/H43)*-100,(I43/H43)*100))</f>
        <v>99.97</v>
      </c>
      <c r="L43" s="421">
        <v>14000</v>
      </c>
      <c r="M43" s="813">
        <v>0</v>
      </c>
      <c r="N43" s="116"/>
    </row>
    <row r="44" spans="1:14" s="164" customFormat="1" ht="22.95" customHeight="1">
      <c r="A44" s="975" t="s">
        <v>877</v>
      </c>
      <c r="B44" s="904">
        <v>60000000</v>
      </c>
      <c r="C44" s="428">
        <f>'餘絀表(實際數)'!B44</f>
        <v>7804985</v>
      </c>
      <c r="D44" s="425">
        <f>'餘絀表(預算數)'!B44</f>
        <v>0</v>
      </c>
      <c r="E44" s="428">
        <f>C44-D44</f>
        <v>7804985</v>
      </c>
      <c r="F44" s="446">
        <f>IF(D44=0,0,IF(E44&lt;0,(E44/D44)*-100,(E44/D44)*100))</f>
        <v>0</v>
      </c>
      <c r="G44" s="428">
        <f>C44+L44</f>
        <v>23830774</v>
      </c>
      <c r="H44" s="425">
        <f>D44+M44</f>
        <v>0</v>
      </c>
      <c r="I44" s="428">
        <f>G44-H44</f>
        <v>23830774</v>
      </c>
      <c r="J44" s="428"/>
      <c r="K44" s="446">
        <f>IF(H44=0,0,IF(I44&lt;0,(I44/H44)*-100,(I44/H44)*100))</f>
        <v>0</v>
      </c>
      <c r="L44" s="421">
        <v>16025789</v>
      </c>
      <c r="M44" s="813">
        <v>0</v>
      </c>
      <c r="N44" s="116"/>
    </row>
    <row r="45" spans="1:14" ht="22.95" customHeight="1">
      <c r="A45" s="447" t="s">
        <v>402</v>
      </c>
      <c r="B45" s="1012">
        <v>404353000</v>
      </c>
      <c r="C45" s="425">
        <f>'餘絀表(實際數)'!I45</f>
        <v>18852270</v>
      </c>
      <c r="D45" s="425">
        <f>'餘絀表(預算數)'!I45</f>
        <v>28336000</v>
      </c>
      <c r="E45" s="425">
        <f t="shared" si="5"/>
        <v>-9483730</v>
      </c>
      <c r="F45" s="436">
        <f t="shared" si="9"/>
        <v>33.47</v>
      </c>
      <c r="G45" s="425">
        <f t="shared" si="7"/>
        <v>84836870</v>
      </c>
      <c r="H45" s="425">
        <f t="shared" si="8"/>
        <v>115337000</v>
      </c>
      <c r="I45" s="425">
        <f t="shared" si="10"/>
        <v>-30500130</v>
      </c>
      <c r="J45" s="427">
        <v>0</v>
      </c>
      <c r="K45" s="436">
        <f t="shared" ref="K45:K51" si="11">IF(H45=0,0,IF(I45&lt;0,(I45/H45)*-100,(I45/H45)*100))</f>
        <v>26.44</v>
      </c>
      <c r="L45" s="421">
        <v>65984600</v>
      </c>
      <c r="M45" s="813">
        <v>87001000</v>
      </c>
    </row>
    <row r="46" spans="1:14" ht="31.5" customHeight="1">
      <c r="A46" s="350" t="s">
        <v>984</v>
      </c>
      <c r="B46" s="904">
        <f>B47+B48</f>
        <v>1049743000</v>
      </c>
      <c r="C46" s="425">
        <f>SUM(C47:C48)</f>
        <v>93538620</v>
      </c>
      <c r="D46" s="425">
        <f>SUM(D47:D48)</f>
        <v>83648000</v>
      </c>
      <c r="E46" s="425">
        <f t="shared" si="5"/>
        <v>9890620</v>
      </c>
      <c r="F46" s="436">
        <f t="shared" si="9"/>
        <v>11.82</v>
      </c>
      <c r="G46" s="425">
        <f t="shared" si="7"/>
        <v>372183412</v>
      </c>
      <c r="H46" s="425">
        <f t="shared" si="8"/>
        <v>417041000</v>
      </c>
      <c r="I46" s="425">
        <f t="shared" si="10"/>
        <v>-44857588</v>
      </c>
      <c r="J46" s="427">
        <v>0</v>
      </c>
      <c r="K46" s="436">
        <f t="shared" si="11"/>
        <v>10.76</v>
      </c>
      <c r="L46" s="421">
        <v>278644792</v>
      </c>
      <c r="M46" s="813">
        <v>333393000</v>
      </c>
    </row>
    <row r="47" spans="1:14" ht="16.8" customHeight="1">
      <c r="A47" s="437" t="s">
        <v>343</v>
      </c>
      <c r="B47" s="1012">
        <v>359779000</v>
      </c>
      <c r="C47" s="425">
        <f>'餘絀表(實際數)'!I47</f>
        <v>42202617</v>
      </c>
      <c r="D47" s="425">
        <f>'餘絀表(預算數)'!I47</f>
        <v>28785000</v>
      </c>
      <c r="E47" s="425">
        <f t="shared" si="5"/>
        <v>13417617</v>
      </c>
      <c r="F47" s="436">
        <f t="shared" si="9"/>
        <v>46.61</v>
      </c>
      <c r="G47" s="425">
        <f t="shared" si="7"/>
        <v>148081568</v>
      </c>
      <c r="H47" s="425">
        <f t="shared" si="8"/>
        <v>115336000</v>
      </c>
      <c r="I47" s="425">
        <f t="shared" si="10"/>
        <v>32745568</v>
      </c>
      <c r="J47" s="427">
        <v>0</v>
      </c>
      <c r="K47" s="436">
        <f t="shared" si="11"/>
        <v>28.39</v>
      </c>
      <c r="L47" s="421">
        <v>105878951</v>
      </c>
      <c r="M47" s="813">
        <v>86551000</v>
      </c>
    </row>
    <row r="48" spans="1:14" ht="13.8" customHeight="1">
      <c r="A48" s="437" t="s">
        <v>344</v>
      </c>
      <c r="B48" s="1012">
        <v>689964000</v>
      </c>
      <c r="C48" s="425">
        <f>'餘絀表(實際數)'!I48</f>
        <v>51336003</v>
      </c>
      <c r="D48" s="425">
        <f>'餘絀表(預算數)'!I48</f>
        <v>54863000</v>
      </c>
      <c r="E48" s="425">
        <f t="shared" si="5"/>
        <v>-3526997</v>
      </c>
      <c r="F48" s="436">
        <f t="shared" si="9"/>
        <v>6.43</v>
      </c>
      <c r="G48" s="425">
        <f t="shared" si="7"/>
        <v>224101844</v>
      </c>
      <c r="H48" s="425">
        <f t="shared" si="8"/>
        <v>301705000</v>
      </c>
      <c r="I48" s="425">
        <f t="shared" si="10"/>
        <v>-77603156</v>
      </c>
      <c r="J48" s="427">
        <v>0</v>
      </c>
      <c r="K48" s="436">
        <f t="shared" si="11"/>
        <v>25.72</v>
      </c>
      <c r="L48" s="421">
        <v>172765841</v>
      </c>
      <c r="M48" s="813">
        <v>246842000</v>
      </c>
    </row>
    <row r="49" spans="1:13" ht="22.2" customHeight="1">
      <c r="A49" s="448" t="s">
        <v>352</v>
      </c>
      <c r="B49" s="1011">
        <v>287596000</v>
      </c>
      <c r="C49" s="425">
        <f>'餘絀表(實際數)'!I49</f>
        <v>10249124</v>
      </c>
      <c r="D49" s="425">
        <f>'餘絀表(預算數)'!I49</f>
        <v>15440000</v>
      </c>
      <c r="E49" s="425">
        <f t="shared" si="5"/>
        <v>-5190876</v>
      </c>
      <c r="F49" s="436">
        <f t="shared" si="9"/>
        <v>33.619999999999997</v>
      </c>
      <c r="G49" s="425">
        <f t="shared" si="7"/>
        <v>44102247</v>
      </c>
      <c r="H49" s="425">
        <f t="shared" si="8"/>
        <v>63016000</v>
      </c>
      <c r="I49" s="425">
        <f t="shared" si="10"/>
        <v>-18913753</v>
      </c>
      <c r="J49" s="427">
        <v>0</v>
      </c>
      <c r="K49" s="436">
        <f t="shared" si="11"/>
        <v>30.01</v>
      </c>
      <c r="L49" s="421">
        <v>33853123</v>
      </c>
      <c r="M49" s="813">
        <v>47576000</v>
      </c>
    </row>
    <row r="50" spans="1:13" ht="34.5" customHeight="1">
      <c r="A50" s="350" t="s">
        <v>985</v>
      </c>
      <c r="B50" s="904">
        <v>18269000</v>
      </c>
      <c r="C50" s="425">
        <f>'餘絀表(實際數)'!I54</f>
        <v>141359</v>
      </c>
      <c r="D50" s="425">
        <f>'餘絀表(預算數)'!I54</f>
        <v>3500000</v>
      </c>
      <c r="E50" s="425">
        <f>C50-D50</f>
        <v>-3358641</v>
      </c>
      <c r="F50" s="436">
        <f>IF(D50=0,0,IF(E50&lt;0,(E50/D50)*-100,(E50/D50)*100))</f>
        <v>95.96</v>
      </c>
      <c r="G50" s="425">
        <f>C50+L50</f>
        <v>10863359</v>
      </c>
      <c r="H50" s="425">
        <f>D50+M50</f>
        <v>13500000</v>
      </c>
      <c r="I50" s="425">
        <f>G50-H50</f>
        <v>-2636641</v>
      </c>
      <c r="J50" s="427">
        <v>0</v>
      </c>
      <c r="K50" s="436">
        <f>IF(H50=0,0,IF(I50&lt;0,(I50/H50)*-100,(I50/H50)*100))</f>
        <v>19.53</v>
      </c>
      <c r="L50" s="421">
        <v>10722000</v>
      </c>
      <c r="M50" s="813">
        <v>10000000</v>
      </c>
    </row>
    <row r="51" spans="1:13" ht="24.9" customHeight="1">
      <c r="A51" s="449" t="s">
        <v>353</v>
      </c>
      <c r="B51" s="904">
        <v>1085778000</v>
      </c>
      <c r="C51" s="425">
        <f>'餘絀表(實際數)'!I50</f>
        <v>589670636</v>
      </c>
      <c r="D51" s="425">
        <f>'餘絀表(預算數)'!I50</f>
        <v>0</v>
      </c>
      <c r="E51" s="425">
        <f t="shared" si="5"/>
        <v>589670636</v>
      </c>
      <c r="F51" s="436">
        <f t="shared" si="9"/>
        <v>0</v>
      </c>
      <c r="G51" s="425">
        <f t="shared" si="7"/>
        <v>2493332307</v>
      </c>
      <c r="H51" s="425">
        <f t="shared" si="8"/>
        <v>1085778000</v>
      </c>
      <c r="I51" s="425">
        <f t="shared" si="10"/>
        <v>1407554307</v>
      </c>
      <c r="J51" s="427">
        <v>2339908749</v>
      </c>
      <c r="K51" s="436">
        <f t="shared" si="11"/>
        <v>129.63999999999999</v>
      </c>
      <c r="L51" s="421">
        <v>1903661671</v>
      </c>
      <c r="M51" s="813">
        <v>1085778000</v>
      </c>
    </row>
    <row r="52" spans="1:13" ht="22.2" customHeight="1">
      <c r="A52" s="437" t="s">
        <v>354</v>
      </c>
      <c r="B52" s="904">
        <v>18513000</v>
      </c>
      <c r="C52" s="425">
        <f>'餘絀表(實際數)'!I51</f>
        <v>4141238</v>
      </c>
      <c r="D52" s="428">
        <f>'餘絀表(預算數)'!I51</f>
        <v>1141000</v>
      </c>
      <c r="E52" s="425">
        <f t="shared" si="5"/>
        <v>3000238</v>
      </c>
      <c r="F52" s="436">
        <f t="shared" si="9"/>
        <v>262.95</v>
      </c>
      <c r="G52" s="425">
        <f t="shared" si="7"/>
        <v>8477684</v>
      </c>
      <c r="H52" s="425">
        <f t="shared" si="8"/>
        <v>9547000</v>
      </c>
      <c r="I52" s="425">
        <f t="shared" si="10"/>
        <v>-1069316</v>
      </c>
      <c r="J52" s="427">
        <v>0</v>
      </c>
      <c r="K52" s="436">
        <f t="shared" si="4"/>
        <v>11.2</v>
      </c>
      <c r="L52" s="421">
        <v>4336446</v>
      </c>
      <c r="M52" s="813">
        <v>8406000</v>
      </c>
    </row>
    <row r="53" spans="1:13" ht="24.9" hidden="1" customHeight="1">
      <c r="A53" s="450" t="s">
        <v>355</v>
      </c>
      <c r="B53" s="1039">
        <v>0</v>
      </c>
      <c r="C53" s="425">
        <f>'餘絀表(實際數)'!I52</f>
        <v>0</v>
      </c>
      <c r="D53" s="425">
        <f>'餘絀表(預算數)'!I52</f>
        <v>0</v>
      </c>
      <c r="E53" s="425">
        <f t="shared" si="5"/>
        <v>0</v>
      </c>
      <c r="F53" s="436">
        <f t="shared" si="9"/>
        <v>0</v>
      </c>
      <c r="G53" s="425">
        <f t="shared" si="7"/>
        <v>0</v>
      </c>
      <c r="H53" s="425">
        <f t="shared" si="8"/>
        <v>0</v>
      </c>
      <c r="I53" s="425">
        <f t="shared" si="10"/>
        <v>0</v>
      </c>
      <c r="J53" s="427">
        <v>170545969</v>
      </c>
      <c r="K53" s="436">
        <f>IF(H53=0,0,IF(I53&lt;0,(I53/H53)*-100,(I53/H53)*100))</f>
        <v>0</v>
      </c>
      <c r="L53" s="421">
        <v>0</v>
      </c>
      <c r="M53" s="813">
        <v>0</v>
      </c>
    </row>
    <row r="54" spans="1:13" ht="34.5" hidden="1" customHeight="1">
      <c r="A54" s="451" t="s">
        <v>356</v>
      </c>
      <c r="B54" s="1039">
        <v>0</v>
      </c>
      <c r="C54" s="425">
        <f>'餘絀表(實際數)'!I53</f>
        <v>0</v>
      </c>
      <c r="D54" s="425">
        <f>'餘絀表(預算數)'!I53</f>
        <v>0</v>
      </c>
      <c r="E54" s="425">
        <f t="shared" si="5"/>
        <v>0</v>
      </c>
      <c r="F54" s="436">
        <f t="shared" si="9"/>
        <v>0</v>
      </c>
      <c r="G54" s="425">
        <f t="shared" ref="G54:G64" si="12">C54+L54</f>
        <v>0</v>
      </c>
      <c r="H54" s="425">
        <f t="shared" si="8"/>
        <v>0</v>
      </c>
      <c r="I54" s="425">
        <f t="shared" si="10"/>
        <v>0</v>
      </c>
      <c r="J54" s="427">
        <v>0</v>
      </c>
      <c r="K54" s="436">
        <f>IF(H54=0,0,IF(I54&lt;0,(I54/H54)*-100,(I54/H54)*100))</f>
        <v>0</v>
      </c>
      <c r="L54" s="421">
        <v>0</v>
      </c>
      <c r="M54" s="813">
        <v>0</v>
      </c>
    </row>
    <row r="55" spans="1:13" ht="24.9" customHeight="1">
      <c r="A55" s="443" t="s">
        <v>973</v>
      </c>
      <c r="B55" s="1011">
        <v>2101041000</v>
      </c>
      <c r="C55" s="425">
        <f>'餘絀表(實際數)'!I55</f>
        <v>190907471</v>
      </c>
      <c r="D55" s="425">
        <f>'餘絀表(預算數)'!I55</f>
        <v>132810000</v>
      </c>
      <c r="E55" s="425">
        <f t="shared" si="5"/>
        <v>58097471</v>
      </c>
      <c r="F55" s="436">
        <f t="shared" si="9"/>
        <v>43.74</v>
      </c>
      <c r="G55" s="425">
        <f t="shared" si="12"/>
        <v>407861047</v>
      </c>
      <c r="H55" s="425">
        <f>D55+M55</f>
        <v>882202000</v>
      </c>
      <c r="I55" s="425">
        <f t="shared" si="10"/>
        <v>-474340953</v>
      </c>
      <c r="J55" s="427">
        <v>0</v>
      </c>
      <c r="K55" s="436">
        <f t="shared" si="4"/>
        <v>53.77</v>
      </c>
      <c r="L55" s="421">
        <v>216953576</v>
      </c>
      <c r="M55" s="813">
        <v>749392000</v>
      </c>
    </row>
    <row r="56" spans="1:13" ht="22.8" customHeight="1">
      <c r="A56" s="443" t="s">
        <v>357</v>
      </c>
      <c r="B56" s="904">
        <v>1000000</v>
      </c>
      <c r="C56" s="425">
        <f>'餘絀表(實際數)'!I56</f>
        <v>0</v>
      </c>
      <c r="D56" s="425">
        <f>'餘絀表(預算數)'!I56</f>
        <v>0</v>
      </c>
      <c r="E56" s="425">
        <f t="shared" si="5"/>
        <v>0</v>
      </c>
      <c r="F56" s="436">
        <f t="shared" si="9"/>
        <v>0</v>
      </c>
      <c r="G56" s="425">
        <f t="shared" si="12"/>
        <v>0</v>
      </c>
      <c r="H56" s="425">
        <f t="shared" ref="H56:H74" si="13">D56+M56</f>
        <v>500000</v>
      </c>
      <c r="I56" s="425">
        <f t="shared" si="10"/>
        <v>-500000</v>
      </c>
      <c r="J56" s="427">
        <v>0</v>
      </c>
      <c r="K56" s="436">
        <f t="shared" ref="K56:K64" si="14">IF(H56=0,0,IF(I56&lt;0,(I56/H56)*-100,(I56/H56)*100))</f>
        <v>100</v>
      </c>
      <c r="L56" s="421">
        <v>0</v>
      </c>
      <c r="M56" s="813">
        <v>500000</v>
      </c>
    </row>
    <row r="57" spans="1:13" ht="22.8" customHeight="1">
      <c r="A57" s="976" t="s">
        <v>879</v>
      </c>
      <c r="B57" s="904">
        <v>8260651000</v>
      </c>
      <c r="C57" s="425">
        <f>'餘絀表(實際數)'!I57</f>
        <v>36266629</v>
      </c>
      <c r="D57" s="425">
        <f>'餘絀表(預算數)'!I57</f>
        <v>77800000</v>
      </c>
      <c r="E57" s="425">
        <f t="shared" si="5"/>
        <v>-41533371</v>
      </c>
      <c r="F57" s="436">
        <f t="shared" si="9"/>
        <v>53.38</v>
      </c>
      <c r="G57" s="425">
        <f t="shared" si="12"/>
        <v>1136574404</v>
      </c>
      <c r="H57" s="425">
        <f t="shared" si="13"/>
        <v>794370000</v>
      </c>
      <c r="I57" s="425">
        <f t="shared" si="10"/>
        <v>342204404</v>
      </c>
      <c r="J57" s="427">
        <v>0</v>
      </c>
      <c r="K57" s="436">
        <f t="shared" si="14"/>
        <v>43.08</v>
      </c>
      <c r="L57" s="421">
        <v>1100307775</v>
      </c>
      <c r="M57" s="813">
        <v>716570000</v>
      </c>
    </row>
    <row r="58" spans="1:13" ht="22.8" customHeight="1">
      <c r="A58" s="976" t="s">
        <v>987</v>
      </c>
      <c r="B58" s="904">
        <v>51765000</v>
      </c>
      <c r="C58" s="425">
        <f>'餘絀表(實際數)'!I58</f>
        <v>0</v>
      </c>
      <c r="D58" s="425">
        <f>'餘絀表(預算數)'!I58</f>
        <v>0</v>
      </c>
      <c r="E58" s="425">
        <f>C58-D58</f>
        <v>0</v>
      </c>
      <c r="F58" s="436">
        <f>IF(D58=0,0,IF(E58&lt;0,(E58/D58)*-100,(E58/D58)*100))</f>
        <v>0</v>
      </c>
      <c r="G58" s="425">
        <f>C58+L58</f>
        <v>27670899</v>
      </c>
      <c r="H58" s="425">
        <f>D58+M58</f>
        <v>25883000</v>
      </c>
      <c r="I58" s="425">
        <f>G58-H58</f>
        <v>1787899</v>
      </c>
      <c r="J58" s="427">
        <v>1</v>
      </c>
      <c r="K58" s="436">
        <f>IF(H58=0,0,IF(I58&lt;0,(I58/H58)*-100,(I58/H58)*100))</f>
        <v>6.91</v>
      </c>
      <c r="L58" s="421">
        <v>27670899</v>
      </c>
      <c r="M58" s="813">
        <v>25883000</v>
      </c>
    </row>
    <row r="59" spans="1:13" ht="24.9" customHeight="1">
      <c r="A59" s="444" t="s">
        <v>358</v>
      </c>
      <c r="B59" s="1011">
        <f>B60+B61</f>
        <v>990388000</v>
      </c>
      <c r="C59" s="425">
        <f>'餘絀表(實際數)'!H59</f>
        <v>104227123</v>
      </c>
      <c r="D59" s="425">
        <f>'餘絀表(預算數)'!I59</f>
        <v>68084000</v>
      </c>
      <c r="E59" s="425">
        <f t="shared" si="5"/>
        <v>36143123</v>
      </c>
      <c r="F59" s="436">
        <f t="shared" si="9"/>
        <v>53.09</v>
      </c>
      <c r="G59" s="425">
        <f t="shared" si="12"/>
        <v>207521934</v>
      </c>
      <c r="H59" s="425">
        <f t="shared" si="13"/>
        <v>300370000</v>
      </c>
      <c r="I59" s="425">
        <f t="shared" si="10"/>
        <v>-92848066</v>
      </c>
      <c r="J59" s="427"/>
      <c r="K59" s="436">
        <f t="shared" si="14"/>
        <v>30.91</v>
      </c>
      <c r="L59" s="421">
        <v>103294811</v>
      </c>
      <c r="M59" s="813">
        <v>232286000</v>
      </c>
    </row>
    <row r="60" spans="1:13" ht="22.2" customHeight="1">
      <c r="A60" s="437" t="s">
        <v>343</v>
      </c>
      <c r="B60" s="904">
        <v>7197000</v>
      </c>
      <c r="C60" s="425">
        <f>'餘絀表(實際數)'!H60</f>
        <v>27900</v>
      </c>
      <c r="D60" s="425">
        <f>'餘絀表(預算數)'!I60</f>
        <v>899000</v>
      </c>
      <c r="E60" s="425">
        <f>C60-D60</f>
        <v>-871100</v>
      </c>
      <c r="F60" s="436">
        <f>IF(D60=0,0,IF(E60&lt;0,(E60/D60)*-100,(E60/D60)*100))</f>
        <v>96.9</v>
      </c>
      <c r="G60" s="425">
        <f>C60+L60</f>
        <v>214668</v>
      </c>
      <c r="H60" s="425">
        <f>D60+M60</f>
        <v>3761000</v>
      </c>
      <c r="I60" s="425">
        <f>G60-H60</f>
        <v>-3546332</v>
      </c>
      <c r="J60" s="427"/>
      <c r="K60" s="436">
        <f>IF(H60=0,0,IF(I60&lt;0,(I60/H60)*-100,(I60/H60)*100))</f>
        <v>94.29</v>
      </c>
      <c r="L60" s="421">
        <v>186768</v>
      </c>
      <c r="M60" s="813">
        <v>2862000</v>
      </c>
    </row>
    <row r="61" spans="1:13" ht="22.2" customHeight="1">
      <c r="A61" s="437" t="s">
        <v>344</v>
      </c>
      <c r="B61" s="1011">
        <v>983191000</v>
      </c>
      <c r="C61" s="425">
        <f>'餘絀表(實際數)'!H61</f>
        <v>104199223</v>
      </c>
      <c r="D61" s="425">
        <f>'餘絀表(預算數)'!I61</f>
        <v>67185000</v>
      </c>
      <c r="E61" s="425">
        <f>C61-D61</f>
        <v>37014223</v>
      </c>
      <c r="F61" s="436">
        <f>IF(D61=0,0,IF(E61&lt;0,(E61/D61)*-100,(E61/D61)*100))</f>
        <v>55.09</v>
      </c>
      <c r="G61" s="425">
        <f>C61+L61</f>
        <v>207307266</v>
      </c>
      <c r="H61" s="425">
        <f>D61+M61</f>
        <v>296609000</v>
      </c>
      <c r="I61" s="425">
        <f>G61-H61</f>
        <v>-89301734</v>
      </c>
      <c r="J61" s="427"/>
      <c r="K61" s="436">
        <f>IF(H61=0,0,IF(I61&lt;0,(I61/H61)*-100,(I61/H61)*100))</f>
        <v>30.11</v>
      </c>
      <c r="L61" s="421">
        <v>103108043</v>
      </c>
      <c r="M61" s="813">
        <v>229424000</v>
      </c>
    </row>
    <row r="62" spans="1:13" ht="22.2" customHeight="1">
      <c r="A62" s="444" t="s">
        <v>666</v>
      </c>
      <c r="B62" s="1011">
        <f>B63+B64</f>
        <v>6166649000</v>
      </c>
      <c r="C62" s="425">
        <f>'餘絀表(實際數)'!I62</f>
        <v>294586846</v>
      </c>
      <c r="D62" s="425">
        <f>'餘絀表(預算數)'!I62</f>
        <v>429270000</v>
      </c>
      <c r="E62" s="425">
        <f t="shared" si="5"/>
        <v>-134683154</v>
      </c>
      <c r="F62" s="436">
        <f t="shared" si="9"/>
        <v>31.37</v>
      </c>
      <c r="G62" s="425">
        <f t="shared" si="12"/>
        <v>1223198554</v>
      </c>
      <c r="H62" s="425">
        <f t="shared" si="13"/>
        <v>1877070000</v>
      </c>
      <c r="I62" s="425">
        <f t="shared" si="10"/>
        <v>-653871446</v>
      </c>
      <c r="J62" s="427"/>
      <c r="K62" s="436">
        <f t="shared" si="14"/>
        <v>34.83</v>
      </c>
      <c r="L62" s="421">
        <v>928611708</v>
      </c>
      <c r="M62" s="813">
        <v>1447800000</v>
      </c>
    </row>
    <row r="63" spans="1:13" ht="22.2" customHeight="1">
      <c r="A63" s="437" t="s">
        <v>343</v>
      </c>
      <c r="B63" s="1011">
        <v>871816000</v>
      </c>
      <c r="C63" s="425">
        <f>'餘絀表(實際數)'!I63</f>
        <v>171042425</v>
      </c>
      <c r="D63" s="425">
        <f>'餘絀表(預算數)'!I63</f>
        <v>35764000</v>
      </c>
      <c r="E63" s="425">
        <f t="shared" si="5"/>
        <v>135278425</v>
      </c>
      <c r="F63" s="436">
        <f t="shared" si="9"/>
        <v>378.25</v>
      </c>
      <c r="G63" s="425">
        <f t="shared" si="12"/>
        <v>681747111</v>
      </c>
      <c r="H63" s="425">
        <f t="shared" si="13"/>
        <v>86949000</v>
      </c>
      <c r="I63" s="425">
        <f t="shared" si="10"/>
        <v>594798111</v>
      </c>
      <c r="J63" s="427"/>
      <c r="K63" s="436">
        <f t="shared" si="14"/>
        <v>684.08</v>
      </c>
      <c r="L63" s="421">
        <v>510704686</v>
      </c>
      <c r="M63" s="813">
        <v>51185000</v>
      </c>
    </row>
    <row r="64" spans="1:13" ht="22.2" customHeight="1">
      <c r="A64" s="437" t="s">
        <v>344</v>
      </c>
      <c r="B64" s="904">
        <v>5294833000</v>
      </c>
      <c r="C64" s="425">
        <f>'餘絀表(實際數)'!I64</f>
        <v>123544421</v>
      </c>
      <c r="D64" s="425">
        <f>'餘絀表(預算數)'!I64</f>
        <v>393506000</v>
      </c>
      <c r="E64" s="425">
        <f t="shared" si="5"/>
        <v>-269961579</v>
      </c>
      <c r="F64" s="436">
        <f t="shared" si="9"/>
        <v>68.599999999999994</v>
      </c>
      <c r="G64" s="425">
        <f t="shared" si="12"/>
        <v>541451443</v>
      </c>
      <c r="H64" s="425">
        <f t="shared" si="13"/>
        <v>1790121000</v>
      </c>
      <c r="I64" s="425">
        <f t="shared" si="10"/>
        <v>-1248669557</v>
      </c>
      <c r="J64" s="427"/>
      <c r="K64" s="436">
        <f t="shared" si="14"/>
        <v>69.75</v>
      </c>
      <c r="L64" s="421">
        <v>417907022</v>
      </c>
      <c r="M64" s="813">
        <v>1396615000</v>
      </c>
    </row>
    <row r="65" spans="1:13" ht="22.8" customHeight="1">
      <c r="A65" s="449" t="s">
        <v>403</v>
      </c>
      <c r="B65" s="458">
        <v>9580000</v>
      </c>
      <c r="C65" s="425">
        <f>'餘絀表(實際數)'!I65</f>
        <v>43401</v>
      </c>
      <c r="D65" s="425">
        <f>'餘絀表(預算數)'!I65</f>
        <v>0</v>
      </c>
      <c r="E65" s="425">
        <f t="shared" si="5"/>
        <v>43401</v>
      </c>
      <c r="F65" s="436">
        <f t="shared" si="9"/>
        <v>0</v>
      </c>
      <c r="G65" s="425">
        <f t="shared" ref="G65:G74" si="15">C65+L65</f>
        <v>4550124</v>
      </c>
      <c r="H65" s="425">
        <f t="shared" si="13"/>
        <v>4508000</v>
      </c>
      <c r="I65" s="425">
        <f t="shared" si="10"/>
        <v>42124</v>
      </c>
      <c r="J65" s="427">
        <v>0</v>
      </c>
      <c r="K65" s="436">
        <f t="shared" si="4"/>
        <v>0.93</v>
      </c>
      <c r="L65" s="421">
        <v>4506723</v>
      </c>
      <c r="M65" s="813">
        <v>4508000</v>
      </c>
    </row>
    <row r="66" spans="1:13" ht="24.9" hidden="1" customHeight="1" outlineLevel="1">
      <c r="A66" s="452" t="s">
        <v>359</v>
      </c>
      <c r="B66" s="458"/>
      <c r="C66" s="425">
        <f>'餘絀表(實際數)'!I66</f>
        <v>0</v>
      </c>
      <c r="D66" s="425">
        <f>'餘絀表(預算數)'!I66</f>
        <v>80000</v>
      </c>
      <c r="E66" s="425">
        <f t="shared" si="5"/>
        <v>-80000</v>
      </c>
      <c r="F66" s="436">
        <f t="shared" si="9"/>
        <v>100</v>
      </c>
      <c r="G66" s="425">
        <f t="shared" si="15"/>
        <v>0</v>
      </c>
      <c r="H66" s="425">
        <f t="shared" si="13"/>
        <v>400000</v>
      </c>
      <c r="I66" s="425">
        <f t="shared" si="10"/>
        <v>-400000</v>
      </c>
      <c r="J66" s="453"/>
      <c r="K66" s="436">
        <f t="shared" si="4"/>
        <v>100</v>
      </c>
      <c r="L66" s="421">
        <v>0</v>
      </c>
      <c r="M66" s="813">
        <v>320000</v>
      </c>
    </row>
    <row r="67" spans="1:13" ht="24.9" hidden="1" customHeight="1" outlineLevel="1">
      <c r="A67" s="452" t="s">
        <v>534</v>
      </c>
      <c r="B67" s="458"/>
      <c r="C67" s="425">
        <f>'餘絀表(實際數)'!I67</f>
        <v>0</v>
      </c>
      <c r="D67" s="425">
        <f>'餘絀表(預算數)'!I67</f>
        <v>0</v>
      </c>
      <c r="E67" s="425">
        <f t="shared" si="5"/>
        <v>0</v>
      </c>
      <c r="F67" s="436">
        <f t="shared" si="9"/>
        <v>0</v>
      </c>
      <c r="G67" s="425">
        <f t="shared" si="15"/>
        <v>0</v>
      </c>
      <c r="H67" s="425">
        <f t="shared" si="13"/>
        <v>0</v>
      </c>
      <c r="I67" s="425">
        <f t="shared" si="10"/>
        <v>0</v>
      </c>
      <c r="J67" s="453"/>
      <c r="K67" s="436">
        <f t="shared" si="4"/>
        <v>0</v>
      </c>
      <c r="L67" s="421">
        <v>0</v>
      </c>
      <c r="M67" s="813">
        <v>0</v>
      </c>
    </row>
    <row r="68" spans="1:13" ht="24.9" hidden="1" customHeight="1" outlineLevel="1">
      <c r="A68" s="452" t="s">
        <v>535</v>
      </c>
      <c r="B68" s="458"/>
      <c r="C68" s="425">
        <f>'餘絀表(實際數)'!I68</f>
        <v>0</v>
      </c>
      <c r="D68" s="425">
        <f>'餘絀表(預算數)'!I68</f>
        <v>0</v>
      </c>
      <c r="E68" s="425">
        <f t="shared" si="5"/>
        <v>0</v>
      </c>
      <c r="F68" s="436">
        <f t="shared" si="9"/>
        <v>0</v>
      </c>
      <c r="G68" s="425">
        <f t="shared" si="15"/>
        <v>0</v>
      </c>
      <c r="H68" s="425">
        <f t="shared" si="13"/>
        <v>0</v>
      </c>
      <c r="I68" s="425">
        <f t="shared" si="10"/>
        <v>0</v>
      </c>
      <c r="J68" s="453"/>
      <c r="K68" s="436">
        <f t="shared" si="4"/>
        <v>0</v>
      </c>
      <c r="L68" s="421">
        <v>0</v>
      </c>
      <c r="M68" s="813">
        <v>0</v>
      </c>
    </row>
    <row r="69" spans="1:13" ht="24.9" hidden="1" customHeight="1" outlineLevel="1">
      <c r="A69" s="452" t="s">
        <v>536</v>
      </c>
      <c r="B69" s="458"/>
      <c r="C69" s="425">
        <f>'餘絀表(實際數)'!I69</f>
        <v>0</v>
      </c>
      <c r="D69" s="425">
        <f>'餘絀表(預算數)'!I69</f>
        <v>0</v>
      </c>
      <c r="E69" s="425">
        <f t="shared" si="5"/>
        <v>0</v>
      </c>
      <c r="F69" s="436">
        <f t="shared" si="9"/>
        <v>0</v>
      </c>
      <c r="G69" s="425">
        <f t="shared" si="15"/>
        <v>0</v>
      </c>
      <c r="H69" s="425">
        <f t="shared" si="13"/>
        <v>0</v>
      </c>
      <c r="I69" s="425">
        <f t="shared" si="10"/>
        <v>0</v>
      </c>
      <c r="J69" s="453"/>
      <c r="K69" s="436">
        <f t="shared" si="4"/>
        <v>0</v>
      </c>
      <c r="L69" s="421">
        <v>0</v>
      </c>
      <c r="M69" s="813">
        <v>0</v>
      </c>
    </row>
    <row r="70" spans="1:13" ht="24.9" hidden="1" customHeight="1" outlineLevel="1">
      <c r="A70" s="452" t="s">
        <v>537</v>
      </c>
      <c r="B70" s="458"/>
      <c r="C70" s="425">
        <f>'餘絀表(實際數)'!I70</f>
        <v>0</v>
      </c>
      <c r="D70" s="425">
        <f>'餘絀表(預算數)'!I70</f>
        <v>0</v>
      </c>
      <c r="E70" s="425">
        <f t="shared" si="5"/>
        <v>0</v>
      </c>
      <c r="F70" s="436">
        <f t="shared" si="9"/>
        <v>0</v>
      </c>
      <c r="G70" s="425">
        <f t="shared" si="15"/>
        <v>0</v>
      </c>
      <c r="H70" s="425">
        <f t="shared" si="13"/>
        <v>0</v>
      </c>
      <c r="I70" s="425">
        <f t="shared" si="10"/>
        <v>0</v>
      </c>
      <c r="J70" s="453"/>
      <c r="K70" s="436">
        <f t="shared" si="4"/>
        <v>0</v>
      </c>
      <c r="L70" s="421">
        <v>0</v>
      </c>
      <c r="M70" s="813">
        <v>0</v>
      </c>
    </row>
    <row r="71" spans="1:13" ht="24.9" hidden="1" customHeight="1" outlineLevel="1">
      <c r="A71" s="452" t="s">
        <v>538</v>
      </c>
      <c r="B71" s="458"/>
      <c r="C71" s="425">
        <f>'餘絀表(實際數)'!I71</f>
        <v>0</v>
      </c>
      <c r="D71" s="425">
        <f>'餘絀表(預算數)'!I71</f>
        <v>0</v>
      </c>
      <c r="E71" s="425">
        <f t="shared" si="5"/>
        <v>0</v>
      </c>
      <c r="F71" s="436">
        <f t="shared" si="9"/>
        <v>0</v>
      </c>
      <c r="G71" s="425">
        <f t="shared" si="15"/>
        <v>0</v>
      </c>
      <c r="H71" s="425">
        <f t="shared" si="13"/>
        <v>0</v>
      </c>
      <c r="I71" s="425">
        <f t="shared" si="10"/>
        <v>0</v>
      </c>
      <c r="J71" s="453"/>
      <c r="K71" s="436">
        <f t="shared" si="4"/>
        <v>0</v>
      </c>
      <c r="L71" s="421">
        <v>0</v>
      </c>
      <c r="M71" s="813">
        <v>0</v>
      </c>
    </row>
    <row r="72" spans="1:13" ht="24.9" hidden="1" customHeight="1" outlineLevel="1">
      <c r="A72" s="452" t="s">
        <v>539</v>
      </c>
      <c r="B72" s="458"/>
      <c r="C72" s="425">
        <f>'餘絀表(實際數)'!I72</f>
        <v>0</v>
      </c>
      <c r="D72" s="425">
        <f>'餘絀表(預算數)'!I72</f>
        <v>0</v>
      </c>
      <c r="E72" s="425">
        <f t="shared" si="5"/>
        <v>0</v>
      </c>
      <c r="F72" s="436">
        <f t="shared" si="9"/>
        <v>0</v>
      </c>
      <c r="G72" s="425">
        <f t="shared" si="15"/>
        <v>0</v>
      </c>
      <c r="H72" s="425">
        <f t="shared" si="13"/>
        <v>0</v>
      </c>
      <c r="I72" s="425">
        <f t="shared" si="10"/>
        <v>0</v>
      </c>
      <c r="J72" s="453"/>
      <c r="K72" s="436">
        <f t="shared" si="4"/>
        <v>0</v>
      </c>
      <c r="L72" s="421">
        <v>0</v>
      </c>
      <c r="M72" s="813">
        <v>0</v>
      </c>
    </row>
    <row r="73" spans="1:13" ht="24.9" hidden="1" customHeight="1" outlineLevel="1">
      <c r="A73" s="454" t="s">
        <v>540</v>
      </c>
      <c r="B73" s="458"/>
      <c r="C73" s="425">
        <f>'餘絀表(實際數)'!I73</f>
        <v>0</v>
      </c>
      <c r="D73" s="425">
        <f>'餘絀表(預算數)'!I73</f>
        <v>0</v>
      </c>
      <c r="E73" s="425">
        <f t="shared" si="5"/>
        <v>0</v>
      </c>
      <c r="F73" s="436">
        <f t="shared" si="9"/>
        <v>0</v>
      </c>
      <c r="G73" s="425">
        <f t="shared" si="15"/>
        <v>0</v>
      </c>
      <c r="H73" s="425">
        <f t="shared" si="13"/>
        <v>0</v>
      </c>
      <c r="I73" s="425">
        <f t="shared" si="10"/>
        <v>0</v>
      </c>
      <c r="J73" s="453"/>
      <c r="K73" s="436">
        <f t="shared" si="4"/>
        <v>0</v>
      </c>
      <c r="L73" s="421">
        <v>0</v>
      </c>
      <c r="M73" s="813">
        <v>0</v>
      </c>
    </row>
    <row r="74" spans="1:13" ht="24.9" hidden="1" customHeight="1" collapsed="1">
      <c r="A74" s="455" t="s">
        <v>516</v>
      </c>
      <c r="B74" s="458">
        <v>0</v>
      </c>
      <c r="C74" s="425">
        <f>'餘絀表(實際數)'!I74</f>
        <v>0</v>
      </c>
      <c r="D74" s="425">
        <f>'餘絀表(預算數)'!I74</f>
        <v>0</v>
      </c>
      <c r="E74" s="425">
        <f t="shared" si="5"/>
        <v>0</v>
      </c>
      <c r="F74" s="436">
        <f t="shared" si="9"/>
        <v>0</v>
      </c>
      <c r="G74" s="425">
        <f t="shared" si="15"/>
        <v>0</v>
      </c>
      <c r="H74" s="425">
        <f t="shared" si="13"/>
        <v>0</v>
      </c>
      <c r="I74" s="425">
        <f t="shared" si="10"/>
        <v>0</v>
      </c>
      <c r="J74" s="453"/>
      <c r="K74" s="436">
        <f t="shared" si="4"/>
        <v>0</v>
      </c>
      <c r="L74" s="421">
        <v>0</v>
      </c>
      <c r="M74" s="813">
        <v>0</v>
      </c>
    </row>
    <row r="75" spans="1:13" ht="24.9" hidden="1" customHeight="1">
      <c r="A75" s="456" t="s">
        <v>404</v>
      </c>
      <c r="B75" s="458">
        <f>SUM(B76:B82)</f>
        <v>0</v>
      </c>
      <c r="C75" s="457">
        <f>SUM(C76:C82)</f>
        <v>0</v>
      </c>
      <c r="D75" s="457">
        <f>SUM(D76:D82)</f>
        <v>0</v>
      </c>
      <c r="E75" s="457">
        <f t="shared" si="5"/>
        <v>0</v>
      </c>
      <c r="F75" s="426">
        <f>IF(D75=0,0,IF(E75&lt;0,(E75/D75)*-100,(E75/D75)*100))</f>
        <v>0</v>
      </c>
      <c r="G75" s="458">
        <f>SUM(G76:G82)</f>
        <v>0</v>
      </c>
      <c r="H75" s="458">
        <f>SUM(H76:H82)</f>
        <v>0</v>
      </c>
      <c r="I75" s="457">
        <f>G75-H75</f>
        <v>0</v>
      </c>
      <c r="J75" s="453"/>
      <c r="K75" s="426">
        <f t="shared" si="4"/>
        <v>0</v>
      </c>
      <c r="L75" s="421">
        <v>0</v>
      </c>
      <c r="M75" s="813">
        <v>0</v>
      </c>
    </row>
    <row r="76" spans="1:13" ht="24.9" hidden="1" customHeight="1">
      <c r="A76" s="459" t="s">
        <v>360</v>
      </c>
      <c r="B76" s="458"/>
      <c r="C76" s="457"/>
      <c r="D76" s="457"/>
      <c r="E76" s="457">
        <f t="shared" si="5"/>
        <v>0</v>
      </c>
      <c r="F76" s="426">
        <f>IF(D76=0,0,IF(E76&lt;0,(E76/D76)*-100,(E76/D76)*100))</f>
        <v>0</v>
      </c>
      <c r="G76" s="458">
        <f>C76+L76</f>
        <v>0</v>
      </c>
      <c r="H76" s="458">
        <f>D76+M76</f>
        <v>0</v>
      </c>
      <c r="I76" s="457">
        <f>G76-H76</f>
        <v>0</v>
      </c>
      <c r="J76" s="453"/>
      <c r="K76" s="426">
        <f t="shared" si="4"/>
        <v>0</v>
      </c>
      <c r="L76" s="421">
        <v>0</v>
      </c>
      <c r="M76" s="813">
        <v>0</v>
      </c>
    </row>
    <row r="77" spans="1:13" ht="24.9" hidden="1" customHeight="1">
      <c r="A77" s="459" t="s">
        <v>361</v>
      </c>
      <c r="B77" s="458"/>
      <c r="C77" s="457"/>
      <c r="D77" s="457"/>
      <c r="E77" s="457"/>
      <c r="F77" s="426"/>
      <c r="G77" s="458"/>
      <c r="H77" s="458"/>
      <c r="I77" s="457"/>
      <c r="J77" s="453"/>
      <c r="K77" s="426"/>
      <c r="L77" s="421"/>
      <c r="M77" s="813"/>
    </row>
    <row r="78" spans="1:13" ht="24.9" hidden="1" customHeight="1">
      <c r="A78" s="459" t="s">
        <v>362</v>
      </c>
      <c r="B78" s="458"/>
      <c r="C78" s="457"/>
      <c r="D78" s="457"/>
      <c r="E78" s="457"/>
      <c r="F78" s="426"/>
      <c r="G78" s="458"/>
      <c r="H78" s="458"/>
      <c r="I78" s="457"/>
      <c r="J78" s="453"/>
      <c r="K78" s="426"/>
      <c r="L78" s="421"/>
      <c r="M78" s="813"/>
    </row>
    <row r="79" spans="1:13" ht="24.9" hidden="1" customHeight="1">
      <c r="A79" s="460" t="s">
        <v>363</v>
      </c>
      <c r="B79" s="458"/>
      <c r="C79" s="457"/>
      <c r="D79" s="457"/>
      <c r="E79" s="457">
        <f t="shared" si="5"/>
        <v>0</v>
      </c>
      <c r="F79" s="426">
        <f t="shared" ref="F79:F84" si="16">IF(D79=0,0,IF(E79&lt;0,(E79/D79)*-100,(E79/D79)*100))</f>
        <v>0</v>
      </c>
      <c r="G79" s="458">
        <f t="shared" ref="G79:H82" si="17">C79+L79</f>
        <v>0</v>
      </c>
      <c r="H79" s="458">
        <f t="shared" si="17"/>
        <v>0</v>
      </c>
      <c r="I79" s="457">
        <f t="shared" ref="I79:I84" si="18">G79-H79</f>
        <v>0</v>
      </c>
      <c r="J79" s="453"/>
      <c r="K79" s="426">
        <f t="shared" si="4"/>
        <v>0</v>
      </c>
      <c r="L79" s="421">
        <v>0</v>
      </c>
      <c r="M79" s="813">
        <v>0</v>
      </c>
    </row>
    <row r="80" spans="1:13" ht="24.9" hidden="1" customHeight="1">
      <c r="A80" s="460" t="s">
        <v>364</v>
      </c>
      <c r="B80" s="458"/>
      <c r="C80" s="457"/>
      <c r="D80" s="457"/>
      <c r="E80" s="457">
        <f t="shared" si="5"/>
        <v>0</v>
      </c>
      <c r="F80" s="426">
        <f t="shared" si="16"/>
        <v>0</v>
      </c>
      <c r="G80" s="458">
        <f t="shared" si="17"/>
        <v>0</v>
      </c>
      <c r="H80" s="458">
        <f t="shared" si="17"/>
        <v>0</v>
      </c>
      <c r="I80" s="457">
        <f t="shared" si="18"/>
        <v>0</v>
      </c>
      <c r="J80" s="453"/>
      <c r="K80" s="426">
        <f t="shared" si="4"/>
        <v>0</v>
      </c>
      <c r="L80" s="421">
        <v>0</v>
      </c>
      <c r="M80" s="813">
        <v>0</v>
      </c>
    </row>
    <row r="81" spans="1:14" ht="24.9" hidden="1" customHeight="1">
      <c r="A81" s="460" t="s">
        <v>365</v>
      </c>
      <c r="B81" s="458"/>
      <c r="C81" s="457"/>
      <c r="D81" s="457"/>
      <c r="E81" s="457">
        <f t="shared" si="5"/>
        <v>0</v>
      </c>
      <c r="F81" s="426">
        <f t="shared" si="16"/>
        <v>0</v>
      </c>
      <c r="G81" s="458">
        <f t="shared" si="17"/>
        <v>0</v>
      </c>
      <c r="H81" s="458">
        <f t="shared" si="17"/>
        <v>0</v>
      </c>
      <c r="I81" s="457">
        <f t="shared" si="18"/>
        <v>0</v>
      </c>
      <c r="J81" s="453"/>
      <c r="K81" s="426">
        <f t="shared" si="4"/>
        <v>0</v>
      </c>
      <c r="L81" s="421">
        <v>0</v>
      </c>
      <c r="M81" s="813">
        <v>0</v>
      </c>
    </row>
    <row r="82" spans="1:14" ht="24.9" hidden="1" customHeight="1">
      <c r="A82" s="460" t="s">
        <v>366</v>
      </c>
      <c r="B82" s="458"/>
      <c r="C82" s="457"/>
      <c r="D82" s="457"/>
      <c r="E82" s="457">
        <f t="shared" si="5"/>
        <v>0</v>
      </c>
      <c r="F82" s="426">
        <f t="shared" si="16"/>
        <v>0</v>
      </c>
      <c r="G82" s="458">
        <f t="shared" si="17"/>
        <v>0</v>
      </c>
      <c r="H82" s="458">
        <f t="shared" si="17"/>
        <v>0</v>
      </c>
      <c r="I82" s="457">
        <f t="shared" si="18"/>
        <v>0</v>
      </c>
      <c r="J82" s="453"/>
      <c r="K82" s="426">
        <f t="shared" si="4"/>
        <v>0</v>
      </c>
      <c r="L82" s="421">
        <v>0</v>
      </c>
      <c r="M82" s="813">
        <v>0</v>
      </c>
    </row>
    <row r="83" spans="1:14" ht="24.9" hidden="1" customHeight="1">
      <c r="A83" s="456" t="s">
        <v>367</v>
      </c>
      <c r="B83" s="458">
        <f>SUM(B32:B33)+SUM(B36:B40)+SUM(B48:B53)+SUM(B50:B65)</f>
        <v>47269740000</v>
      </c>
      <c r="C83" s="457">
        <f>SUM(C32:C33)+SUM(C36:C65)</f>
        <v>4073308152</v>
      </c>
      <c r="D83" s="457">
        <f>SUM(D32:D33)+SUM(D36:D65)</f>
        <v>3948157000</v>
      </c>
      <c r="E83" s="457">
        <f t="shared" si="5"/>
        <v>125151152</v>
      </c>
      <c r="F83" s="426">
        <f t="shared" si="16"/>
        <v>3.17</v>
      </c>
      <c r="G83" s="458">
        <f>SUM(G32:G33)+SUM(G36:G65)</f>
        <v>15187368485</v>
      </c>
      <c r="H83" s="458">
        <f>SUM(H32:H33)+SUM(H36:H65)</f>
        <v>16870108000</v>
      </c>
      <c r="I83" s="457">
        <f t="shared" si="18"/>
        <v>-1682739515</v>
      </c>
      <c r="J83" s="453"/>
      <c r="K83" s="426">
        <f t="shared" si="4"/>
        <v>9.9700000000000006</v>
      </c>
      <c r="L83" s="421">
        <v>11114060333</v>
      </c>
      <c r="M83" s="813">
        <v>12921951000</v>
      </c>
    </row>
    <row r="84" spans="1:14" ht="24.9" hidden="1" customHeight="1">
      <c r="A84" s="456" t="s">
        <v>368</v>
      </c>
      <c r="B84" s="462">
        <f>B75+B83</f>
        <v>47269740000</v>
      </c>
      <c r="C84" s="461">
        <f>C75+C83</f>
        <v>4073308152</v>
      </c>
      <c r="D84" s="461">
        <f>D75+D83</f>
        <v>3948157000</v>
      </c>
      <c r="E84" s="461">
        <f t="shared" si="5"/>
        <v>125151152</v>
      </c>
      <c r="F84" s="434">
        <f t="shared" si="16"/>
        <v>3.17</v>
      </c>
      <c r="G84" s="462">
        <f>G75+G83</f>
        <v>15187368485</v>
      </c>
      <c r="H84" s="462">
        <f>H75+H83</f>
        <v>16870108000</v>
      </c>
      <c r="I84" s="461">
        <f t="shared" si="18"/>
        <v>-1682739515</v>
      </c>
      <c r="J84" s="463"/>
      <c r="K84" s="434">
        <f t="shared" si="4"/>
        <v>9.9700000000000006</v>
      </c>
      <c r="L84" s="421">
        <v>11114060333</v>
      </c>
      <c r="M84" s="813">
        <v>12921951000</v>
      </c>
    </row>
    <row r="85" spans="1:14" ht="19.2" customHeight="1">
      <c r="A85" s="220" t="s">
        <v>608</v>
      </c>
      <c r="B85" s="462">
        <f>B10-B29</f>
        <v>5596103000</v>
      </c>
      <c r="C85" s="461">
        <f>C10-C29</f>
        <v>3193484940</v>
      </c>
      <c r="D85" s="464">
        <f>D10-D29</f>
        <v>2924491000</v>
      </c>
      <c r="E85" s="461">
        <f>C85-D85</f>
        <v>268993940</v>
      </c>
      <c r="F85" s="434">
        <f>ABS(IF(D85=0,0,IF(E85&lt;0,(E85/D85)*-100,(E85/D85)*100)))</f>
        <v>9.1999999999999993</v>
      </c>
      <c r="G85" s="462">
        <f>G10-G29</f>
        <v>6513100692</v>
      </c>
      <c r="H85" s="465">
        <f>H10-H29</f>
        <v>5838689000</v>
      </c>
      <c r="I85" s="461">
        <f>G85-H85</f>
        <v>674411692</v>
      </c>
      <c r="J85" s="463"/>
      <c r="K85" s="434">
        <f>ABS(IF(H85=0,0,IF(I85&lt;0,(I85/H85)*-100,(I85/H85)*100)))</f>
        <v>11.55</v>
      </c>
      <c r="L85" s="421">
        <v>3319615752</v>
      </c>
      <c r="M85" s="813">
        <v>2914198000</v>
      </c>
    </row>
    <row r="86" spans="1:14" s="164" customFormat="1" ht="19.2" customHeight="1">
      <c r="A86" s="466" t="s">
        <v>948</v>
      </c>
      <c r="B86" s="470">
        <v>53504493000</v>
      </c>
      <c r="C86" s="467">
        <f>G86+L85</f>
        <v>59779573513.019997</v>
      </c>
      <c r="D86" s="467">
        <f>H86+M85</f>
        <v>56418691000</v>
      </c>
      <c r="E86" s="468">
        <f t="shared" si="5"/>
        <v>3360882513.02</v>
      </c>
      <c r="F86" s="469">
        <f>IF(D86=0,0,IF(E86&lt;0,(E86/D86)*-100,(E86/D86)*100))</f>
        <v>5.96</v>
      </c>
      <c r="G86" s="470">
        <f>'餘絀表(實際數)'!I102</f>
        <v>56459957761.019997</v>
      </c>
      <c r="H86" s="470">
        <f>'餘絀表(預算數)'!I102</f>
        <v>53504493000</v>
      </c>
      <c r="I86" s="468">
        <f>G86-H86</f>
        <v>2955464761.02</v>
      </c>
      <c r="J86" s="468"/>
      <c r="K86" s="469">
        <f t="shared" si="4"/>
        <v>5.52</v>
      </c>
      <c r="L86" s="421">
        <v>56317227865.019997</v>
      </c>
      <c r="M86" s="813">
        <v>53504493000</v>
      </c>
      <c r="N86" s="116"/>
    </row>
    <row r="87" spans="1:14" s="164" customFormat="1" ht="19.2" customHeight="1">
      <c r="A87" s="466" t="s">
        <v>5</v>
      </c>
      <c r="B87" s="470">
        <v>0</v>
      </c>
      <c r="C87" s="467">
        <v>0</v>
      </c>
      <c r="D87" s="467">
        <v>0</v>
      </c>
      <c r="E87" s="468">
        <v>0</v>
      </c>
      <c r="F87" s="469">
        <v>0</v>
      </c>
      <c r="G87" s="470">
        <v>0</v>
      </c>
      <c r="H87" s="470">
        <v>0</v>
      </c>
      <c r="I87" s="468">
        <v>0</v>
      </c>
      <c r="J87" s="468"/>
      <c r="K87" s="469">
        <v>0</v>
      </c>
      <c r="L87" s="421">
        <v>0</v>
      </c>
      <c r="M87" s="813">
        <v>0</v>
      </c>
      <c r="N87" s="116"/>
    </row>
    <row r="88" spans="1:14" ht="19.2" customHeight="1">
      <c r="A88" s="221" t="s">
        <v>369</v>
      </c>
      <c r="B88" s="473">
        <f>B85+B86</f>
        <v>59100596000</v>
      </c>
      <c r="C88" s="471">
        <f>C85+C86</f>
        <v>62973058453.019997</v>
      </c>
      <c r="D88" s="471">
        <f>D85+D86</f>
        <v>59343182000</v>
      </c>
      <c r="E88" s="471">
        <f t="shared" si="5"/>
        <v>3629876453.02</v>
      </c>
      <c r="F88" s="472">
        <f>IF(D88=0,0,IF(E88&lt;0,(E88/D88)*-100,(E88/D88)*100))</f>
        <v>6.12</v>
      </c>
      <c r="G88" s="473">
        <f>G85+G86</f>
        <v>62973058453.019997</v>
      </c>
      <c r="H88" s="473">
        <f>H85+H86</f>
        <v>59343182000</v>
      </c>
      <c r="I88" s="471">
        <f>G88-H88</f>
        <v>3629876453.02</v>
      </c>
      <c r="J88" s="474"/>
      <c r="K88" s="472">
        <f t="shared" si="4"/>
        <v>6.12</v>
      </c>
      <c r="L88" s="421">
        <v>59636843617.019997</v>
      </c>
      <c r="M88" s="813">
        <v>56418691000</v>
      </c>
    </row>
    <row r="89" spans="1:14">
      <c r="A89" s="219"/>
      <c r="B89" s="475"/>
      <c r="C89" s="475"/>
      <c r="D89" s="475"/>
      <c r="E89" s="475"/>
      <c r="F89" s="476" t="s">
        <v>405</v>
      </c>
      <c r="G89" s="477">
        <f>G85+G86</f>
        <v>62973058453.019997</v>
      </c>
      <c r="H89" s="972">
        <f>H85+H86</f>
        <v>59343182000</v>
      </c>
      <c r="I89" s="475"/>
      <c r="J89" s="478">
        <f>SUM(J30:J65)</f>
        <v>4656634119</v>
      </c>
      <c r="K89" s="426"/>
    </row>
    <row r="90" spans="1:14">
      <c r="A90" s="224" t="s">
        <v>406</v>
      </c>
      <c r="B90" s="475">
        <f>B31+B35</f>
        <v>11641000</v>
      </c>
      <c r="C90" s="475">
        <f>C31+C35</f>
        <v>733975</v>
      </c>
      <c r="D90" s="475">
        <f>D31+D35</f>
        <v>945000</v>
      </c>
      <c r="E90" s="475">
        <f>E31+E35</f>
        <v>-211025</v>
      </c>
      <c r="F90" s="436">
        <f>IF(D90=0,0,IF(E90&lt;0,(E90/D90)*-100,(E90/D90)*100))</f>
        <v>22.33</v>
      </c>
      <c r="G90" s="475">
        <f>G31+G35</f>
        <v>793300</v>
      </c>
      <c r="H90" s="475">
        <f>H31+H35</f>
        <v>995000</v>
      </c>
      <c r="I90" s="475">
        <f>I31+I35</f>
        <v>-201700</v>
      </c>
      <c r="J90" s="478"/>
      <c r="K90" s="436">
        <f>IF(H90=0,0,IF(I90&lt;0,(I90/H90)*-100,(I90/H90)*100))</f>
        <v>20.27</v>
      </c>
    </row>
    <row r="91" spans="1:14">
      <c r="A91" s="224" t="s">
        <v>407</v>
      </c>
      <c r="B91" s="475">
        <f>B47</f>
        <v>359779000</v>
      </c>
      <c r="C91" s="475">
        <f>C47</f>
        <v>42202617</v>
      </c>
      <c r="D91" s="475">
        <f>D47</f>
        <v>28785000</v>
      </c>
      <c r="E91" s="475">
        <f>E47</f>
        <v>13417617</v>
      </c>
      <c r="F91" s="436">
        <f>IF(D91=0,0,IF(E91&lt;0,(E91/D91)*-100,(E91/D91)*100))</f>
        <v>46.61</v>
      </c>
      <c r="G91" s="475">
        <f>G47</f>
        <v>148081568</v>
      </c>
      <c r="H91" s="475">
        <f>H47</f>
        <v>115336000</v>
      </c>
      <c r="I91" s="475">
        <f>G91-H91</f>
        <v>32745568</v>
      </c>
      <c r="J91" s="478"/>
      <c r="K91" s="436">
        <f>IF(H91=0,0,IF(I91&lt;0,(I91/H91)*-100,(I91/H91)*100))</f>
        <v>28.39</v>
      </c>
    </row>
    <row r="92" spans="1:14">
      <c r="A92" s="224" t="s">
        <v>408</v>
      </c>
      <c r="B92" s="479">
        <f>B63+B60</f>
        <v>879013000</v>
      </c>
      <c r="C92" s="479">
        <f>C63+C60</f>
        <v>171070325</v>
      </c>
      <c r="D92" s="479">
        <f t="shared" ref="D92:J92" si="19">D63+D60</f>
        <v>36663000</v>
      </c>
      <c r="E92" s="479">
        <f t="shared" si="19"/>
        <v>134407325</v>
      </c>
      <c r="F92" s="436">
        <f>IF(D92=0,0,IF(E92&lt;0,(E92/D92)*-100,(E92/D92)*100))</f>
        <v>366.6</v>
      </c>
      <c r="G92" s="479">
        <f t="shared" si="19"/>
        <v>681961779</v>
      </c>
      <c r="H92" s="479">
        <f t="shared" si="19"/>
        <v>90710000</v>
      </c>
      <c r="I92" s="479">
        <f t="shared" si="19"/>
        <v>591251779</v>
      </c>
      <c r="J92" s="479">
        <f t="shared" si="19"/>
        <v>0</v>
      </c>
      <c r="K92" s="436">
        <f>IF(H92=0,0,IF(I92&lt;0,(I92/H92)*-100,(I92/H92)*100))</f>
        <v>651.79999999999995</v>
      </c>
    </row>
    <row r="93" spans="1:14" ht="39.75" customHeight="1">
      <c r="A93" s="224" t="s">
        <v>409</v>
      </c>
      <c r="B93" s="480">
        <f>B90+B91+B92</f>
        <v>1250433000</v>
      </c>
      <c r="C93" s="480">
        <f>C90+C91+C92</f>
        <v>214006917</v>
      </c>
      <c r="D93" s="480">
        <f>D90+D91+D92</f>
        <v>66393000</v>
      </c>
      <c r="E93" s="480">
        <f>E90+E91+E92</f>
        <v>147613917</v>
      </c>
      <c r="F93" s="991">
        <f>IF(D93=0,0,IF(E93&lt;0,(E93/D93)*-100,(E93/D93)*100))</f>
        <v>222.33</v>
      </c>
      <c r="G93" s="480">
        <f>SUM(G90:G92)</f>
        <v>830836647</v>
      </c>
      <c r="H93" s="480">
        <f>H90+H91+H92</f>
        <v>207041000</v>
      </c>
      <c r="I93" s="480">
        <f>I90+I91+I92</f>
        <v>623795647</v>
      </c>
      <c r="J93" s="478"/>
      <c r="K93" s="991">
        <f>IF(H93=0,0,IF(I93&lt;0,(I93/H93)*-100,(I93/H93)*100))</f>
        <v>301.29000000000002</v>
      </c>
    </row>
    <row r="94" spans="1:14">
      <c r="A94" s="219"/>
      <c r="B94" s="475"/>
      <c r="C94" s="475"/>
      <c r="D94" s="475"/>
      <c r="E94" s="475"/>
      <c r="F94" s="426"/>
      <c r="G94" s="475"/>
      <c r="H94" s="475"/>
      <c r="I94" s="475"/>
      <c r="J94" s="478"/>
      <c r="K94" s="426"/>
    </row>
    <row r="95" spans="1:14">
      <c r="A95" s="219"/>
      <c r="B95" s="475"/>
      <c r="C95" s="475"/>
      <c r="D95" s="475"/>
      <c r="E95" s="475"/>
      <c r="F95" s="426"/>
      <c r="G95" s="475"/>
      <c r="H95" s="475"/>
      <c r="I95" s="475"/>
      <c r="J95" s="478"/>
      <c r="K95" s="426"/>
    </row>
    <row r="96" spans="1:14">
      <c r="A96" s="219"/>
      <c r="B96" s="480">
        <f>B93+B94+B95</f>
        <v>1250433000</v>
      </c>
      <c r="C96" s="475"/>
      <c r="D96" s="475"/>
      <c r="E96" s="475"/>
      <c r="F96" s="426"/>
      <c r="G96" s="475"/>
      <c r="H96" s="475"/>
      <c r="I96" s="475"/>
      <c r="J96" s="478"/>
      <c r="K96" s="426"/>
    </row>
    <row r="97" spans="1:11">
      <c r="A97" s="219"/>
      <c r="B97" s="475"/>
      <c r="C97" s="475"/>
      <c r="D97" s="475"/>
      <c r="E97" s="475"/>
      <c r="F97" s="426"/>
      <c r="G97" s="475"/>
      <c r="H97" s="475"/>
      <c r="I97" s="475"/>
      <c r="J97" s="478"/>
      <c r="K97" s="426"/>
    </row>
    <row r="98" spans="1:11">
      <c r="A98" s="223"/>
      <c r="B98" s="223"/>
      <c r="C98" s="223"/>
      <c r="D98" s="223"/>
      <c r="E98" s="223"/>
      <c r="F98" s="223"/>
      <c r="G98" s="223"/>
      <c r="H98" s="223"/>
      <c r="I98" s="223"/>
      <c r="J98" s="481"/>
      <c r="K98" s="223"/>
    </row>
    <row r="99" spans="1:11">
      <c r="A99" s="223"/>
      <c r="B99" s="223"/>
      <c r="C99" s="223"/>
      <c r="D99" s="223"/>
      <c r="E99" s="223"/>
      <c r="F99" s="223"/>
      <c r="G99" s="223"/>
      <c r="H99" s="223"/>
      <c r="I99" s="223"/>
      <c r="J99" s="481"/>
      <c r="K99" s="223"/>
    </row>
    <row r="100" spans="1:11">
      <c r="A100" s="223"/>
      <c r="B100" s="223"/>
      <c r="C100" s="223"/>
      <c r="D100" s="223"/>
      <c r="E100" s="223"/>
      <c r="F100" s="223"/>
      <c r="G100" s="223"/>
      <c r="H100" s="223"/>
      <c r="I100" s="223"/>
      <c r="J100" s="223"/>
      <c r="K100" s="223"/>
    </row>
    <row r="101" spans="1:11">
      <c r="A101" s="223"/>
      <c r="B101" s="223"/>
      <c r="C101" s="223"/>
      <c r="D101" s="223"/>
      <c r="E101" s="223"/>
      <c r="F101" s="223"/>
      <c r="G101" s="223"/>
      <c r="H101" s="223"/>
      <c r="I101" s="223"/>
      <c r="J101" s="223"/>
      <c r="K101" s="223"/>
    </row>
    <row r="102" spans="1:11">
      <c r="A102" s="223"/>
      <c r="B102" s="223"/>
      <c r="C102" s="223"/>
      <c r="D102" s="223"/>
      <c r="E102" s="223"/>
      <c r="F102" s="223"/>
      <c r="G102" s="223"/>
      <c r="H102" s="223"/>
      <c r="I102" s="223"/>
      <c r="J102" s="223"/>
      <c r="K102" s="223"/>
    </row>
    <row r="103" spans="1:11">
      <c r="A103" s="223"/>
      <c r="B103" s="223"/>
      <c r="C103" s="223"/>
      <c r="D103" s="223"/>
      <c r="E103" s="223"/>
      <c r="F103" s="223"/>
      <c r="G103" s="223"/>
      <c r="H103" s="223"/>
      <c r="I103" s="223"/>
      <c r="J103" s="223"/>
      <c r="K103" s="223"/>
    </row>
    <row r="104" spans="1:11">
      <c r="A104" s="223"/>
      <c r="B104" s="223"/>
      <c r="C104" s="223"/>
      <c r="D104" s="223"/>
      <c r="E104" s="223"/>
      <c r="F104" s="223"/>
      <c r="G104" s="223"/>
      <c r="H104" s="223"/>
      <c r="I104" s="223"/>
      <c r="J104" s="223"/>
      <c r="K104" s="223"/>
    </row>
    <row r="105" spans="1:11">
      <c r="A105" s="223"/>
      <c r="B105" s="223"/>
      <c r="C105" s="223"/>
      <c r="D105" s="223"/>
      <c r="E105" s="223"/>
      <c r="F105" s="223"/>
      <c r="G105" s="223"/>
      <c r="H105" s="223"/>
      <c r="I105" s="223"/>
      <c r="J105" s="223"/>
      <c r="K105" s="223"/>
    </row>
    <row r="106" spans="1:11">
      <c r="A106" s="223"/>
      <c r="B106" s="223"/>
      <c r="C106" s="223"/>
      <c r="D106" s="223"/>
      <c r="E106" s="223"/>
      <c r="F106" s="223"/>
      <c r="G106" s="223"/>
      <c r="H106" s="223"/>
      <c r="I106" s="223"/>
      <c r="J106" s="223"/>
      <c r="K106" s="223"/>
    </row>
    <row r="107" spans="1:11">
      <c r="A107" s="223"/>
      <c r="B107" s="223"/>
      <c r="C107" s="223"/>
      <c r="D107" s="223"/>
      <c r="E107" s="223"/>
      <c r="F107" s="223"/>
      <c r="G107" s="223"/>
      <c r="H107" s="223"/>
      <c r="I107" s="223"/>
      <c r="J107" s="223"/>
      <c r="K107" s="223"/>
    </row>
    <row r="108" spans="1:11">
      <c r="A108" s="223"/>
      <c r="B108" s="223"/>
      <c r="C108" s="223"/>
      <c r="D108" s="223"/>
      <c r="E108" s="223"/>
      <c r="F108" s="223"/>
      <c r="G108" s="223"/>
      <c r="H108" s="223"/>
      <c r="I108" s="223"/>
      <c r="J108" s="223"/>
      <c r="K108" s="223"/>
    </row>
    <row r="109" spans="1:11">
      <c r="A109" s="223"/>
      <c r="B109" s="223"/>
      <c r="C109" s="223"/>
      <c r="D109" s="223"/>
      <c r="E109" s="223"/>
      <c r="F109" s="223"/>
      <c r="G109" s="223"/>
      <c r="H109" s="223"/>
      <c r="I109" s="223"/>
      <c r="J109" s="223"/>
      <c r="K109" s="223"/>
    </row>
    <row r="110" spans="1:11">
      <c r="A110" s="223"/>
      <c r="B110" s="223"/>
      <c r="C110" s="223"/>
      <c r="D110" s="223"/>
      <c r="E110" s="223"/>
      <c r="F110" s="223"/>
      <c r="G110" s="223"/>
      <c r="H110" s="223"/>
      <c r="I110" s="223"/>
      <c r="J110" s="223"/>
      <c r="K110" s="223"/>
    </row>
    <row r="111" spans="1:11">
      <c r="A111" s="223"/>
      <c r="B111" s="223"/>
      <c r="C111" s="223"/>
      <c r="D111" s="223"/>
      <c r="E111" s="223"/>
      <c r="F111" s="223"/>
      <c r="G111" s="223"/>
      <c r="H111" s="223"/>
      <c r="I111" s="223"/>
      <c r="J111" s="223"/>
      <c r="K111" s="223"/>
    </row>
    <row r="112" spans="1:11">
      <c r="A112" s="223"/>
      <c r="B112" s="223"/>
      <c r="C112" s="223"/>
      <c r="D112" s="223"/>
      <c r="E112" s="223"/>
      <c r="F112" s="223"/>
      <c r="G112" s="223"/>
      <c r="H112" s="223"/>
      <c r="I112" s="223"/>
      <c r="J112" s="223"/>
      <c r="K112" s="223"/>
    </row>
    <row r="113" spans="1:11">
      <c r="A113" s="223"/>
      <c r="B113" s="223"/>
      <c r="C113" s="223"/>
      <c r="D113" s="223"/>
      <c r="E113" s="223"/>
      <c r="F113" s="223"/>
      <c r="G113" s="223"/>
      <c r="H113" s="223"/>
      <c r="I113" s="223"/>
      <c r="J113" s="223"/>
      <c r="K113" s="223"/>
    </row>
    <row r="114" spans="1:11">
      <c r="A114" s="223"/>
      <c r="B114" s="223"/>
      <c r="C114" s="223"/>
      <c r="D114" s="223"/>
      <c r="E114" s="223"/>
      <c r="F114" s="223"/>
      <c r="G114" s="223"/>
      <c r="H114" s="223"/>
      <c r="I114" s="223"/>
      <c r="J114" s="223"/>
      <c r="K114" s="223"/>
    </row>
    <row r="115" spans="1:11">
      <c r="A115" s="223"/>
      <c r="B115" s="223"/>
      <c r="C115" s="223"/>
      <c r="D115" s="223"/>
      <c r="E115" s="223"/>
      <c r="F115" s="223"/>
      <c r="G115" s="223"/>
      <c r="H115" s="223"/>
      <c r="I115" s="223"/>
      <c r="J115" s="223"/>
      <c r="K115" s="223"/>
    </row>
    <row r="116" spans="1:11">
      <c r="A116" s="223"/>
      <c r="B116" s="223"/>
      <c r="C116" s="223"/>
      <c r="D116" s="223"/>
      <c r="E116" s="223"/>
      <c r="F116" s="223"/>
      <c r="G116" s="223"/>
      <c r="H116" s="223"/>
      <c r="I116" s="223"/>
      <c r="J116" s="223"/>
      <c r="K116" s="223"/>
    </row>
    <row r="117" spans="1:11">
      <c r="A117" s="223"/>
      <c r="B117" s="223"/>
      <c r="C117" s="223"/>
      <c r="D117" s="223"/>
      <c r="E117" s="223"/>
      <c r="F117" s="223"/>
      <c r="G117" s="223"/>
      <c r="H117" s="223"/>
      <c r="I117" s="223"/>
      <c r="J117" s="223"/>
      <c r="K117" s="223"/>
    </row>
    <row r="118" spans="1:11">
      <c r="A118" s="223"/>
      <c r="B118" s="223"/>
      <c r="C118" s="223"/>
      <c r="D118" s="223"/>
      <c r="E118" s="223"/>
      <c r="F118" s="223"/>
      <c r="G118" s="223"/>
      <c r="H118" s="223"/>
      <c r="I118" s="223"/>
      <c r="J118" s="223"/>
      <c r="K118" s="223"/>
    </row>
    <row r="119" spans="1:11">
      <c r="A119" s="223"/>
      <c r="B119" s="223"/>
      <c r="C119" s="223"/>
      <c r="D119" s="223"/>
      <c r="E119" s="223"/>
      <c r="F119" s="223"/>
      <c r="G119" s="223"/>
      <c r="H119" s="223"/>
      <c r="I119" s="223"/>
      <c r="J119" s="223"/>
      <c r="K119" s="223"/>
    </row>
    <row r="120" spans="1:11">
      <c r="A120" s="223"/>
      <c r="B120" s="223"/>
      <c r="C120" s="223"/>
      <c r="D120" s="223"/>
      <c r="E120" s="223"/>
      <c r="F120" s="223"/>
      <c r="G120" s="223"/>
      <c r="H120" s="223"/>
      <c r="I120" s="223"/>
      <c r="J120" s="223"/>
      <c r="K120" s="223"/>
    </row>
    <row r="121" spans="1:11">
      <c r="A121" s="223"/>
      <c r="B121" s="223"/>
      <c r="C121" s="223"/>
      <c r="D121" s="223"/>
      <c r="E121" s="223"/>
      <c r="F121" s="223"/>
      <c r="G121" s="223"/>
      <c r="H121" s="223"/>
      <c r="I121" s="223"/>
      <c r="J121" s="223"/>
      <c r="K121" s="223"/>
    </row>
    <row r="122" spans="1:11">
      <c r="A122" s="223"/>
      <c r="B122" s="223"/>
      <c r="C122" s="223"/>
      <c r="D122" s="223"/>
      <c r="E122" s="223"/>
      <c r="F122" s="223"/>
      <c r="G122" s="223"/>
      <c r="H122" s="223"/>
      <c r="I122" s="223"/>
      <c r="J122" s="223"/>
      <c r="K122" s="223"/>
    </row>
    <row r="123" spans="1:11">
      <c r="A123" s="223"/>
      <c r="B123" s="223"/>
      <c r="C123" s="223"/>
      <c r="D123" s="223"/>
      <c r="E123" s="223"/>
      <c r="F123" s="223"/>
      <c r="G123" s="223"/>
      <c r="H123" s="223"/>
      <c r="I123" s="223"/>
      <c r="J123" s="223"/>
      <c r="K123" s="223"/>
    </row>
    <row r="124" spans="1:11">
      <c r="A124" s="223"/>
      <c r="B124" s="223"/>
      <c r="C124" s="223"/>
      <c r="D124" s="223"/>
      <c r="E124" s="223"/>
      <c r="F124" s="223"/>
      <c r="G124" s="223"/>
      <c r="H124" s="223"/>
      <c r="I124" s="223"/>
      <c r="J124" s="223"/>
      <c r="K124" s="223"/>
    </row>
    <row r="125" spans="1:11">
      <c r="A125" s="223"/>
      <c r="B125" s="223"/>
      <c r="C125" s="223"/>
      <c r="D125" s="223"/>
      <c r="E125" s="223"/>
      <c r="F125" s="223"/>
      <c r="G125" s="223"/>
      <c r="H125" s="223"/>
      <c r="I125" s="223"/>
      <c r="J125" s="223"/>
      <c r="K125" s="223"/>
    </row>
    <row r="126" spans="1:11">
      <c r="A126" s="223"/>
      <c r="B126" s="223"/>
      <c r="C126" s="223"/>
      <c r="D126" s="223"/>
      <c r="E126" s="223"/>
      <c r="F126" s="223"/>
      <c r="G126" s="223"/>
      <c r="H126" s="223"/>
      <c r="I126" s="223"/>
      <c r="J126" s="223"/>
      <c r="K126" s="223"/>
    </row>
    <row r="127" spans="1:11">
      <c r="A127" s="223"/>
      <c r="B127" s="223"/>
      <c r="C127" s="223"/>
      <c r="D127" s="223"/>
      <c r="E127" s="223"/>
      <c r="F127" s="223"/>
      <c r="G127" s="223"/>
      <c r="H127" s="223"/>
      <c r="I127" s="223"/>
      <c r="J127" s="223"/>
      <c r="K127" s="223"/>
    </row>
    <row r="128" spans="1:11">
      <c r="A128" s="223"/>
      <c r="B128" s="223"/>
      <c r="C128" s="223"/>
      <c r="D128" s="223"/>
      <c r="E128" s="223"/>
      <c r="F128" s="223"/>
      <c r="G128" s="223"/>
      <c r="H128" s="223"/>
      <c r="I128" s="223"/>
      <c r="J128" s="223"/>
      <c r="K128" s="223"/>
    </row>
    <row r="129" spans="1:11">
      <c r="A129" s="223"/>
      <c r="B129" s="223"/>
      <c r="C129" s="223"/>
      <c r="D129" s="223"/>
      <c r="E129" s="223"/>
      <c r="F129" s="223"/>
      <c r="G129" s="223"/>
      <c r="H129" s="223"/>
      <c r="I129" s="223"/>
      <c r="J129" s="223"/>
      <c r="K129" s="223"/>
    </row>
    <row r="130" spans="1:11">
      <c r="A130" s="223"/>
      <c r="B130" s="223"/>
      <c r="C130" s="223"/>
      <c r="D130" s="223"/>
      <c r="E130" s="223"/>
      <c r="F130" s="223"/>
      <c r="G130" s="223"/>
      <c r="H130" s="223"/>
      <c r="I130" s="223"/>
      <c r="J130" s="223"/>
      <c r="K130" s="223"/>
    </row>
    <row r="131" spans="1:11">
      <c r="A131" s="223"/>
      <c r="B131" s="223"/>
      <c r="C131" s="223"/>
      <c r="D131" s="223"/>
      <c r="E131" s="223"/>
      <c r="F131" s="223"/>
      <c r="G131" s="223"/>
      <c r="H131" s="223"/>
      <c r="I131" s="223"/>
      <c r="J131" s="223"/>
      <c r="K131" s="223"/>
    </row>
    <row r="132" spans="1:11">
      <c r="A132" s="223"/>
      <c r="B132" s="223"/>
      <c r="C132" s="223"/>
      <c r="D132" s="223"/>
      <c r="E132" s="223"/>
      <c r="F132" s="223"/>
      <c r="G132" s="223"/>
      <c r="H132" s="223"/>
      <c r="I132" s="223"/>
      <c r="J132" s="223"/>
      <c r="K132" s="223"/>
    </row>
    <row r="133" spans="1:11">
      <c r="A133" s="223"/>
      <c r="B133" s="223"/>
      <c r="C133" s="223"/>
      <c r="D133" s="223"/>
      <c r="E133" s="223"/>
      <c r="F133" s="223"/>
      <c r="G133" s="223"/>
      <c r="H133" s="223"/>
      <c r="I133" s="223"/>
      <c r="J133" s="223"/>
      <c r="K133" s="223"/>
    </row>
    <row r="134" spans="1:11">
      <c r="A134" s="223"/>
      <c r="B134" s="223"/>
      <c r="C134" s="223"/>
      <c r="D134" s="223"/>
      <c r="E134" s="223"/>
      <c r="F134" s="223"/>
      <c r="G134" s="223"/>
      <c r="H134" s="223"/>
      <c r="I134" s="223"/>
      <c r="J134" s="223"/>
      <c r="K134" s="223"/>
    </row>
    <row r="135" spans="1:11">
      <c r="A135" s="223"/>
      <c r="B135" s="223"/>
      <c r="C135" s="223"/>
      <c r="D135" s="223"/>
      <c r="E135" s="223"/>
      <c r="F135" s="223"/>
      <c r="G135" s="223"/>
      <c r="H135" s="223"/>
      <c r="I135" s="223"/>
      <c r="J135" s="223"/>
      <c r="K135" s="223"/>
    </row>
    <row r="136" spans="1:11">
      <c r="A136" s="223"/>
      <c r="B136" s="223"/>
      <c r="C136" s="223"/>
      <c r="D136" s="223"/>
      <c r="E136" s="223"/>
      <c r="F136" s="223"/>
      <c r="G136" s="223"/>
      <c r="H136" s="223"/>
      <c r="I136" s="223"/>
      <c r="J136" s="223"/>
      <c r="K136" s="223"/>
    </row>
    <row r="137" spans="1:11">
      <c r="A137" s="223"/>
      <c r="B137" s="223"/>
      <c r="C137" s="223"/>
      <c r="D137" s="223"/>
      <c r="E137" s="223"/>
      <c r="F137" s="223"/>
      <c r="G137" s="223"/>
      <c r="H137" s="223"/>
      <c r="I137" s="223"/>
      <c r="J137" s="223"/>
      <c r="K137" s="223"/>
    </row>
    <row r="138" spans="1:11">
      <c r="A138" s="223"/>
      <c r="B138" s="223"/>
      <c r="C138" s="223"/>
      <c r="D138" s="223"/>
      <c r="E138" s="223"/>
      <c r="F138" s="223"/>
      <c r="G138" s="223"/>
      <c r="H138" s="223"/>
      <c r="I138" s="223"/>
      <c r="J138" s="223"/>
      <c r="K138" s="223"/>
    </row>
    <row r="139" spans="1:11">
      <c r="A139" s="223"/>
      <c r="B139" s="223"/>
      <c r="C139" s="223"/>
      <c r="D139" s="223"/>
      <c r="E139" s="223"/>
      <c r="F139" s="223"/>
      <c r="G139" s="223"/>
      <c r="H139" s="223"/>
      <c r="I139" s="223"/>
      <c r="J139" s="223"/>
      <c r="K139" s="223"/>
    </row>
    <row r="140" spans="1:11">
      <c r="A140" s="223"/>
      <c r="B140" s="223"/>
      <c r="C140" s="223"/>
      <c r="D140" s="223"/>
      <c r="E140" s="223"/>
      <c r="F140" s="223"/>
      <c r="G140" s="223"/>
      <c r="H140" s="223"/>
      <c r="I140" s="223"/>
      <c r="J140" s="223"/>
      <c r="K140" s="223"/>
    </row>
    <row r="141" spans="1:11">
      <c r="A141" s="223"/>
      <c r="B141" s="223"/>
      <c r="C141" s="223"/>
      <c r="D141" s="223"/>
      <c r="E141" s="223"/>
      <c r="F141" s="223"/>
      <c r="G141" s="223"/>
      <c r="H141" s="223"/>
      <c r="I141" s="223"/>
      <c r="J141" s="223"/>
      <c r="K141" s="223"/>
    </row>
    <row r="142" spans="1:11">
      <c r="A142" s="223"/>
      <c r="B142" s="223"/>
      <c r="C142" s="223"/>
      <c r="D142" s="223"/>
      <c r="E142" s="223"/>
      <c r="F142" s="223"/>
      <c r="G142" s="223"/>
      <c r="H142" s="223"/>
      <c r="I142" s="223"/>
      <c r="J142" s="223"/>
      <c r="K142" s="223"/>
    </row>
    <row r="143" spans="1:11">
      <c r="A143" s="223"/>
      <c r="B143" s="223"/>
      <c r="C143" s="223"/>
      <c r="D143" s="223"/>
      <c r="E143" s="223"/>
      <c r="F143" s="223"/>
      <c r="G143" s="223"/>
      <c r="H143" s="223"/>
      <c r="I143" s="223"/>
      <c r="J143" s="223"/>
      <c r="K143" s="223"/>
    </row>
    <row r="144" spans="1:11">
      <c r="A144" s="223"/>
      <c r="B144" s="223"/>
      <c r="C144" s="223"/>
      <c r="D144" s="223"/>
      <c r="E144" s="223"/>
      <c r="F144" s="223"/>
      <c r="G144" s="223"/>
      <c r="H144" s="223"/>
      <c r="I144" s="223"/>
      <c r="J144" s="223"/>
      <c r="K144" s="223"/>
    </row>
    <row r="145" spans="1:11">
      <c r="A145" s="223"/>
      <c r="B145" s="223"/>
      <c r="C145" s="223"/>
      <c r="D145" s="223"/>
      <c r="E145" s="223"/>
      <c r="F145" s="223"/>
      <c r="G145" s="223"/>
      <c r="H145" s="223"/>
      <c r="I145" s="223"/>
      <c r="J145" s="223"/>
      <c r="K145" s="223"/>
    </row>
    <row r="146" spans="1:11">
      <c r="A146" s="223"/>
      <c r="B146" s="223"/>
      <c r="C146" s="223"/>
      <c r="D146" s="223"/>
      <c r="E146" s="223"/>
      <c r="F146" s="223"/>
      <c r="G146" s="223"/>
      <c r="H146" s="223"/>
      <c r="I146" s="223"/>
      <c r="J146" s="223"/>
      <c r="K146" s="223"/>
    </row>
    <row r="147" spans="1:11">
      <c r="A147" s="223"/>
      <c r="B147" s="223"/>
      <c r="C147" s="223"/>
      <c r="D147" s="223"/>
      <c r="E147" s="223"/>
      <c r="F147" s="223"/>
      <c r="G147" s="223"/>
      <c r="H147" s="223"/>
      <c r="I147" s="223"/>
      <c r="J147" s="223"/>
      <c r="K147" s="223"/>
    </row>
    <row r="148" spans="1:11">
      <c r="A148" s="223"/>
      <c r="B148" s="223"/>
      <c r="C148" s="223"/>
      <c r="D148" s="223"/>
      <c r="E148" s="223"/>
      <c r="F148" s="223"/>
      <c r="G148" s="223"/>
      <c r="H148" s="223"/>
      <c r="I148" s="223"/>
      <c r="J148" s="223"/>
      <c r="K148" s="223"/>
    </row>
    <row r="149" spans="1:11">
      <c r="A149" s="223"/>
      <c r="B149" s="223"/>
      <c r="C149" s="223"/>
      <c r="D149" s="223"/>
      <c r="E149" s="223"/>
      <c r="F149" s="223"/>
      <c r="G149" s="223"/>
      <c r="H149" s="223"/>
      <c r="I149" s="223"/>
      <c r="J149" s="223"/>
      <c r="K149" s="223"/>
    </row>
    <row r="150" spans="1:11">
      <c r="A150" s="223"/>
      <c r="B150" s="223"/>
      <c r="C150" s="223"/>
      <c r="D150" s="223"/>
      <c r="E150" s="223"/>
      <c r="F150" s="223"/>
      <c r="G150" s="223"/>
      <c r="H150" s="223"/>
      <c r="I150" s="223"/>
      <c r="J150" s="223"/>
      <c r="K150" s="223"/>
    </row>
    <row r="151" spans="1:11">
      <c r="A151" s="223"/>
      <c r="B151" s="223"/>
      <c r="C151" s="223"/>
      <c r="D151" s="223"/>
      <c r="E151" s="223"/>
      <c r="F151" s="223"/>
      <c r="G151" s="223"/>
      <c r="H151" s="223"/>
      <c r="I151" s="223"/>
      <c r="J151" s="223"/>
      <c r="K151" s="223"/>
    </row>
    <row r="152" spans="1:11">
      <c r="A152" s="223"/>
      <c r="B152" s="223"/>
      <c r="C152" s="223"/>
      <c r="D152" s="223"/>
      <c r="E152" s="223"/>
      <c r="F152" s="223"/>
      <c r="G152" s="223"/>
      <c r="H152" s="223"/>
      <c r="I152" s="223"/>
      <c r="J152" s="223"/>
      <c r="K152" s="223"/>
    </row>
    <row r="153" spans="1:11">
      <c r="A153" s="223"/>
      <c r="B153" s="223"/>
      <c r="C153" s="223"/>
      <c r="D153" s="223"/>
      <c r="E153" s="223"/>
      <c r="F153" s="223"/>
      <c r="G153" s="223"/>
      <c r="H153" s="223"/>
      <c r="I153" s="223"/>
      <c r="J153" s="223"/>
      <c r="K153" s="223"/>
    </row>
    <row r="154" spans="1:11">
      <c r="A154" s="223"/>
      <c r="B154" s="223"/>
      <c r="C154" s="223"/>
      <c r="D154" s="223"/>
      <c r="E154" s="223"/>
      <c r="F154" s="223"/>
      <c r="G154" s="223"/>
      <c r="H154" s="223"/>
      <c r="I154" s="223"/>
      <c r="J154" s="223"/>
      <c r="K154" s="223"/>
    </row>
    <row r="155" spans="1:11">
      <c r="A155" s="223"/>
      <c r="B155" s="223"/>
      <c r="C155" s="223"/>
      <c r="D155" s="223"/>
      <c r="E155" s="223"/>
      <c r="F155" s="223"/>
      <c r="G155" s="223"/>
      <c r="H155" s="223"/>
      <c r="I155" s="223"/>
      <c r="J155" s="223"/>
      <c r="K155" s="223"/>
    </row>
    <row r="156" spans="1:11">
      <c r="A156" s="223"/>
      <c r="B156" s="223"/>
      <c r="C156" s="223"/>
      <c r="D156" s="223"/>
      <c r="E156" s="223"/>
      <c r="F156" s="223"/>
      <c r="G156" s="223"/>
      <c r="H156" s="223"/>
      <c r="I156" s="223"/>
      <c r="J156" s="223"/>
      <c r="K156" s="223"/>
    </row>
    <row r="157" spans="1:11">
      <c r="A157" s="223"/>
      <c r="B157" s="223"/>
      <c r="C157" s="223"/>
      <c r="D157" s="223"/>
      <c r="E157" s="223"/>
      <c r="F157" s="223"/>
      <c r="G157" s="223"/>
      <c r="H157" s="223"/>
      <c r="I157" s="223"/>
      <c r="J157" s="223"/>
      <c r="K157" s="223"/>
    </row>
    <row r="158" spans="1:11">
      <c r="A158" s="223"/>
      <c r="B158" s="223"/>
      <c r="C158" s="223"/>
      <c r="D158" s="223"/>
      <c r="E158" s="223"/>
      <c r="F158" s="223"/>
      <c r="G158" s="223"/>
      <c r="H158" s="223"/>
      <c r="I158" s="223"/>
      <c r="J158" s="223"/>
      <c r="K158" s="223"/>
    </row>
    <row r="159" spans="1:11">
      <c r="A159" s="223"/>
      <c r="B159" s="223"/>
      <c r="C159" s="223"/>
      <c r="D159" s="223"/>
      <c r="E159" s="223"/>
      <c r="F159" s="223"/>
      <c r="G159" s="223"/>
      <c r="H159" s="223"/>
      <c r="I159" s="223"/>
      <c r="J159" s="223"/>
      <c r="K159" s="223"/>
    </row>
    <row r="160" spans="1:11">
      <c r="A160" s="223"/>
      <c r="B160" s="223"/>
      <c r="C160" s="223"/>
      <c r="D160" s="223"/>
      <c r="E160" s="223"/>
      <c r="F160" s="223"/>
      <c r="G160" s="223"/>
      <c r="H160" s="223"/>
      <c r="I160" s="223"/>
      <c r="J160" s="223"/>
      <c r="K160" s="223"/>
    </row>
    <row r="161" spans="1:11">
      <c r="A161" s="223"/>
      <c r="B161" s="223"/>
      <c r="C161" s="223"/>
      <c r="D161" s="223"/>
      <c r="E161" s="223"/>
      <c r="F161" s="223"/>
      <c r="G161" s="223"/>
      <c r="H161" s="223"/>
      <c r="I161" s="223"/>
      <c r="J161" s="223"/>
      <c r="K161" s="223"/>
    </row>
    <row r="162" spans="1:11">
      <c r="A162" s="223"/>
      <c r="B162" s="223"/>
      <c r="C162" s="223"/>
      <c r="D162" s="223"/>
      <c r="E162" s="223"/>
      <c r="F162" s="223"/>
      <c r="G162" s="223"/>
      <c r="H162" s="223"/>
      <c r="I162" s="223"/>
      <c r="J162" s="223"/>
      <c r="K162" s="223"/>
    </row>
    <row r="163" spans="1:11">
      <c r="A163" s="223"/>
      <c r="B163" s="223"/>
      <c r="C163" s="223"/>
      <c r="D163" s="223"/>
      <c r="E163" s="223"/>
      <c r="F163" s="223"/>
      <c r="G163" s="223"/>
      <c r="H163" s="223"/>
      <c r="I163" s="223"/>
      <c r="J163" s="223"/>
      <c r="K163" s="223"/>
    </row>
    <row r="164" spans="1:11">
      <c r="A164" s="223"/>
      <c r="B164" s="223"/>
      <c r="C164" s="223"/>
      <c r="D164" s="223"/>
      <c r="E164" s="223"/>
      <c r="F164" s="223"/>
      <c r="G164" s="223"/>
      <c r="H164" s="223"/>
      <c r="I164" s="223"/>
      <c r="J164" s="223"/>
      <c r="K164" s="223"/>
    </row>
    <row r="165" spans="1:11">
      <c r="A165" s="223"/>
      <c r="B165" s="223"/>
      <c r="C165" s="223"/>
      <c r="D165" s="223"/>
      <c r="E165" s="223"/>
      <c r="F165" s="223"/>
      <c r="G165" s="223"/>
      <c r="H165" s="223"/>
      <c r="I165" s="223"/>
      <c r="J165" s="223"/>
      <c r="K165" s="223"/>
    </row>
    <row r="166" spans="1:11">
      <c r="A166" s="223"/>
      <c r="B166" s="223"/>
      <c r="C166" s="223"/>
      <c r="D166" s="223"/>
      <c r="E166" s="223"/>
      <c r="F166" s="223"/>
      <c r="G166" s="223"/>
      <c r="H166" s="223"/>
      <c r="I166" s="223"/>
      <c r="J166" s="223"/>
      <c r="K166" s="223"/>
    </row>
    <row r="167" spans="1:11">
      <c r="A167" s="223"/>
      <c r="B167" s="223"/>
      <c r="C167" s="223"/>
      <c r="D167" s="223"/>
      <c r="E167" s="223"/>
      <c r="F167" s="223"/>
      <c r="G167" s="223"/>
      <c r="H167" s="223"/>
      <c r="I167" s="223"/>
      <c r="J167" s="223"/>
      <c r="K167" s="223"/>
    </row>
    <row r="168" spans="1:11">
      <c r="A168" s="223"/>
      <c r="B168" s="223"/>
      <c r="C168" s="223"/>
      <c r="D168" s="223"/>
      <c r="E168" s="223"/>
      <c r="F168" s="223"/>
      <c r="G168" s="223"/>
      <c r="H168" s="223"/>
      <c r="I168" s="223"/>
      <c r="J168" s="223"/>
      <c r="K168" s="223"/>
    </row>
    <row r="169" spans="1:11">
      <c r="A169" s="223"/>
      <c r="B169" s="223"/>
      <c r="C169" s="223"/>
      <c r="D169" s="223"/>
      <c r="E169" s="223"/>
      <c r="F169" s="223"/>
      <c r="G169" s="223"/>
      <c r="H169" s="223"/>
      <c r="I169" s="223"/>
      <c r="J169" s="223"/>
      <c r="K169" s="223"/>
    </row>
    <row r="170" spans="1:11">
      <c r="A170" s="223"/>
      <c r="B170" s="223"/>
      <c r="C170" s="223"/>
      <c r="D170" s="223"/>
      <c r="E170" s="223"/>
      <c r="F170" s="223"/>
      <c r="G170" s="223"/>
      <c r="H170" s="223"/>
      <c r="I170" s="223"/>
      <c r="J170" s="223"/>
      <c r="K170" s="223"/>
    </row>
    <row r="171" spans="1:11">
      <c r="A171" s="223"/>
      <c r="B171" s="223"/>
      <c r="C171" s="223"/>
      <c r="D171" s="223"/>
      <c r="E171" s="223"/>
      <c r="F171" s="223"/>
      <c r="G171" s="223"/>
      <c r="H171" s="223"/>
      <c r="I171" s="223"/>
      <c r="J171" s="223"/>
      <c r="K171" s="223"/>
    </row>
    <row r="172" spans="1:11">
      <c r="A172" s="223"/>
      <c r="B172" s="223"/>
      <c r="C172" s="223"/>
      <c r="D172" s="223"/>
      <c r="E172" s="223"/>
      <c r="F172" s="223"/>
      <c r="G172" s="223"/>
      <c r="H172" s="223"/>
      <c r="I172" s="223"/>
      <c r="J172" s="223"/>
      <c r="K172" s="223"/>
    </row>
    <row r="173" spans="1:11">
      <c r="A173" s="223"/>
      <c r="B173" s="223"/>
      <c r="C173" s="223"/>
      <c r="D173" s="223"/>
      <c r="E173" s="223"/>
      <c r="F173" s="223"/>
      <c r="G173" s="223"/>
      <c r="H173" s="223"/>
      <c r="I173" s="223"/>
      <c r="J173" s="223"/>
      <c r="K173" s="223"/>
    </row>
    <row r="174" spans="1:11">
      <c r="A174" s="223"/>
      <c r="B174" s="223"/>
      <c r="C174" s="223"/>
      <c r="D174" s="223"/>
      <c r="E174" s="223"/>
      <c r="F174" s="223"/>
      <c r="G174" s="223"/>
      <c r="H174" s="223"/>
      <c r="I174" s="223"/>
      <c r="J174" s="223"/>
      <c r="K174" s="223"/>
    </row>
    <row r="175" spans="1:11">
      <c r="A175" s="223"/>
      <c r="B175" s="223"/>
      <c r="C175" s="223"/>
      <c r="D175" s="223"/>
      <c r="E175" s="223"/>
      <c r="F175" s="223"/>
      <c r="G175" s="223"/>
      <c r="H175" s="223"/>
      <c r="I175" s="223"/>
      <c r="J175" s="223"/>
      <c r="K175" s="223"/>
    </row>
    <row r="176" spans="1:11">
      <c r="A176" s="223"/>
      <c r="B176" s="223"/>
      <c r="C176" s="223"/>
      <c r="D176" s="223"/>
      <c r="E176" s="223"/>
      <c r="F176" s="223"/>
      <c r="G176" s="223"/>
      <c r="H176" s="223"/>
      <c r="I176" s="223"/>
      <c r="J176" s="223"/>
      <c r="K176" s="223"/>
    </row>
    <row r="177" spans="1:11">
      <c r="A177" s="223"/>
      <c r="B177" s="223"/>
      <c r="C177" s="223"/>
      <c r="D177" s="223"/>
      <c r="E177" s="223"/>
      <c r="F177" s="223"/>
      <c r="G177" s="223"/>
      <c r="H177" s="223"/>
      <c r="I177" s="223"/>
      <c r="J177" s="223"/>
      <c r="K177" s="223"/>
    </row>
    <row r="178" spans="1:11">
      <c r="A178" s="223"/>
      <c r="B178" s="223"/>
      <c r="C178" s="223"/>
      <c r="D178" s="223"/>
      <c r="E178" s="223"/>
      <c r="F178" s="223"/>
      <c r="G178" s="223"/>
      <c r="H178" s="223"/>
      <c r="I178" s="223"/>
      <c r="J178" s="223"/>
      <c r="K178" s="223"/>
    </row>
    <row r="179" spans="1:11">
      <c r="A179" s="223"/>
      <c r="B179" s="223"/>
      <c r="C179" s="223"/>
      <c r="D179" s="223"/>
      <c r="E179" s="223"/>
      <c r="F179" s="223"/>
      <c r="G179" s="223"/>
      <c r="H179" s="223"/>
      <c r="I179" s="223"/>
      <c r="J179" s="223"/>
      <c r="K179" s="223"/>
    </row>
    <row r="180" spans="1:11">
      <c r="A180" s="223"/>
      <c r="B180" s="223"/>
      <c r="C180" s="223"/>
      <c r="D180" s="223"/>
      <c r="E180" s="223"/>
      <c r="F180" s="223"/>
      <c r="G180" s="223"/>
      <c r="H180" s="223"/>
      <c r="I180" s="223"/>
      <c r="J180" s="223"/>
      <c r="K180" s="223"/>
    </row>
    <row r="181" spans="1:11">
      <c r="A181" s="223"/>
      <c r="B181" s="223"/>
      <c r="C181" s="223"/>
      <c r="D181" s="223"/>
      <c r="E181" s="223"/>
      <c r="F181" s="223"/>
      <c r="G181" s="223"/>
      <c r="H181" s="223"/>
      <c r="I181" s="223"/>
      <c r="J181" s="223"/>
      <c r="K181" s="223"/>
    </row>
    <row r="182" spans="1:11">
      <c r="A182" s="223"/>
      <c r="B182" s="223"/>
      <c r="C182" s="223"/>
      <c r="D182" s="223"/>
      <c r="E182" s="223"/>
      <c r="F182" s="223"/>
      <c r="G182" s="223"/>
      <c r="H182" s="223"/>
      <c r="I182" s="223"/>
      <c r="J182" s="223"/>
      <c r="K182" s="223"/>
    </row>
    <row r="183" spans="1:11">
      <c r="A183" s="223"/>
      <c r="B183" s="223"/>
      <c r="C183" s="223"/>
      <c r="D183" s="223"/>
      <c r="E183" s="223"/>
      <c r="F183" s="223"/>
      <c r="G183" s="223"/>
      <c r="H183" s="223"/>
      <c r="I183" s="223"/>
      <c r="J183" s="223"/>
      <c r="K183" s="223"/>
    </row>
    <row r="184" spans="1:11">
      <c r="A184" s="223"/>
      <c r="B184" s="223"/>
      <c r="C184" s="223"/>
      <c r="D184" s="223"/>
      <c r="E184" s="223"/>
      <c r="F184" s="223"/>
      <c r="G184" s="223"/>
      <c r="H184" s="223"/>
      <c r="I184" s="223"/>
      <c r="J184" s="223"/>
      <c r="K184" s="223"/>
    </row>
    <row r="185" spans="1:11">
      <c r="A185" s="223"/>
      <c r="B185" s="223"/>
      <c r="C185" s="223"/>
      <c r="D185" s="223"/>
      <c r="E185" s="223"/>
      <c r="F185" s="223"/>
      <c r="G185" s="223"/>
      <c r="H185" s="223"/>
      <c r="I185" s="223"/>
      <c r="J185" s="223"/>
      <c r="K185" s="223"/>
    </row>
    <row r="186" spans="1:11">
      <c r="A186" s="223"/>
      <c r="B186" s="223"/>
      <c r="C186" s="223"/>
      <c r="D186" s="223"/>
      <c r="E186" s="223"/>
      <c r="F186" s="223"/>
      <c r="G186" s="223"/>
      <c r="H186" s="223"/>
      <c r="I186" s="223"/>
      <c r="J186" s="223"/>
      <c r="K186" s="223"/>
    </row>
    <row r="187" spans="1:11">
      <c r="A187" s="223"/>
      <c r="B187" s="223"/>
      <c r="C187" s="223"/>
      <c r="D187" s="223"/>
      <c r="E187" s="223"/>
      <c r="F187" s="223"/>
      <c r="G187" s="223"/>
      <c r="H187" s="223"/>
      <c r="I187" s="223"/>
      <c r="J187" s="223"/>
      <c r="K187" s="223"/>
    </row>
    <row r="188" spans="1:11">
      <c r="A188" s="223"/>
      <c r="B188" s="223"/>
      <c r="C188" s="223"/>
      <c r="D188" s="223"/>
      <c r="E188" s="223"/>
      <c r="F188" s="223"/>
      <c r="G188" s="223"/>
      <c r="H188" s="223"/>
      <c r="I188" s="223"/>
      <c r="J188" s="223"/>
      <c r="K188" s="223"/>
    </row>
    <row r="189" spans="1:11">
      <c r="A189" s="223"/>
      <c r="B189" s="223"/>
      <c r="C189" s="223"/>
      <c r="D189" s="223"/>
      <c r="E189" s="223"/>
      <c r="F189" s="223"/>
      <c r="G189" s="223"/>
      <c r="H189" s="223"/>
      <c r="I189" s="223"/>
      <c r="J189" s="223"/>
      <c r="K189" s="223"/>
    </row>
    <row r="190" spans="1:11">
      <c r="A190" s="223"/>
      <c r="B190" s="223"/>
      <c r="C190" s="223"/>
      <c r="D190" s="223"/>
      <c r="E190" s="223"/>
      <c r="F190" s="223"/>
      <c r="G190" s="223"/>
      <c r="H190" s="223"/>
      <c r="I190" s="223"/>
      <c r="J190" s="223"/>
      <c r="K190" s="223"/>
    </row>
    <row r="191" spans="1:11">
      <c r="A191" s="223"/>
      <c r="B191" s="223"/>
      <c r="C191" s="223"/>
      <c r="D191" s="223"/>
      <c r="E191" s="223"/>
      <c r="F191" s="223"/>
      <c r="G191" s="223"/>
      <c r="H191" s="223"/>
      <c r="I191" s="223"/>
      <c r="J191" s="223"/>
      <c r="K191" s="223"/>
    </row>
    <row r="192" spans="1:11">
      <c r="A192" s="223"/>
      <c r="B192" s="223"/>
      <c r="C192" s="223"/>
      <c r="D192" s="223"/>
      <c r="E192" s="223"/>
      <c r="F192" s="223"/>
      <c r="G192" s="223"/>
      <c r="H192" s="223"/>
      <c r="I192" s="223"/>
      <c r="J192" s="223"/>
      <c r="K192" s="223"/>
    </row>
    <row r="193" spans="1:11">
      <c r="A193" s="223"/>
      <c r="B193" s="223"/>
      <c r="C193" s="223"/>
      <c r="D193" s="223"/>
      <c r="E193" s="223"/>
      <c r="F193" s="223"/>
      <c r="G193" s="223"/>
      <c r="H193" s="223"/>
      <c r="I193" s="223"/>
      <c r="J193" s="223"/>
      <c r="K193" s="223"/>
    </row>
    <row r="194" spans="1:11">
      <c r="A194" s="223"/>
      <c r="B194" s="223"/>
      <c r="C194" s="223"/>
      <c r="D194" s="223"/>
      <c r="E194" s="223"/>
      <c r="F194" s="223"/>
      <c r="G194" s="223"/>
      <c r="H194" s="223"/>
      <c r="I194" s="223"/>
      <c r="J194" s="223"/>
      <c r="K194" s="223"/>
    </row>
    <row r="195" spans="1:11">
      <c r="A195" s="223"/>
      <c r="B195" s="223"/>
      <c r="C195" s="223"/>
      <c r="D195" s="223"/>
      <c r="E195" s="223"/>
      <c r="F195" s="223"/>
      <c r="G195" s="223"/>
      <c r="H195" s="223"/>
      <c r="I195" s="223"/>
      <c r="J195" s="223"/>
      <c r="K195" s="223"/>
    </row>
    <row r="196" spans="1:11">
      <c r="A196" s="223"/>
      <c r="B196" s="223"/>
      <c r="C196" s="223"/>
      <c r="D196" s="223"/>
      <c r="E196" s="223"/>
      <c r="F196" s="223"/>
      <c r="G196" s="223"/>
      <c r="H196" s="223"/>
      <c r="I196" s="223"/>
      <c r="J196" s="223"/>
      <c r="K196" s="223"/>
    </row>
    <row r="197" spans="1:11">
      <c r="A197" s="223"/>
      <c r="B197" s="223"/>
      <c r="C197" s="223"/>
      <c r="D197" s="223"/>
      <c r="E197" s="223"/>
      <c r="F197" s="223"/>
      <c r="G197" s="223"/>
      <c r="H197" s="223"/>
      <c r="I197" s="223"/>
      <c r="J197" s="223"/>
      <c r="K197" s="223"/>
    </row>
    <row r="198" spans="1:11">
      <c r="A198" s="223"/>
      <c r="B198" s="223"/>
      <c r="C198" s="223"/>
      <c r="D198" s="223"/>
      <c r="E198" s="223"/>
      <c r="F198" s="223"/>
      <c r="G198" s="223"/>
      <c r="H198" s="223"/>
      <c r="I198" s="223"/>
      <c r="J198" s="223"/>
      <c r="K198" s="223"/>
    </row>
    <row r="199" spans="1:11">
      <c r="A199" s="223"/>
      <c r="B199" s="223"/>
      <c r="C199" s="223"/>
      <c r="D199" s="223"/>
      <c r="E199" s="223"/>
      <c r="F199" s="223"/>
      <c r="G199" s="223"/>
      <c r="H199" s="223"/>
      <c r="I199" s="223"/>
      <c r="J199" s="223"/>
      <c r="K199" s="223"/>
    </row>
    <row r="200" spans="1:11">
      <c r="A200" s="223"/>
      <c r="B200" s="223"/>
      <c r="C200" s="223"/>
      <c r="D200" s="223"/>
      <c r="E200" s="223"/>
      <c r="F200" s="223"/>
      <c r="G200" s="223"/>
      <c r="H200" s="223"/>
      <c r="I200" s="223"/>
      <c r="J200" s="223"/>
      <c r="K200" s="223"/>
    </row>
    <row r="201" spans="1:11">
      <c r="A201" s="223"/>
      <c r="B201" s="223"/>
      <c r="C201" s="223"/>
      <c r="D201" s="223"/>
      <c r="E201" s="223"/>
      <c r="F201" s="223"/>
      <c r="G201" s="223"/>
      <c r="H201" s="223"/>
      <c r="I201" s="223"/>
      <c r="J201" s="223"/>
      <c r="K201" s="223"/>
    </row>
    <row r="202" spans="1:11">
      <c r="A202" s="223"/>
      <c r="B202" s="223"/>
      <c r="C202" s="223"/>
      <c r="D202" s="223"/>
      <c r="E202" s="223"/>
      <c r="F202" s="223"/>
      <c r="G202" s="223"/>
      <c r="H202" s="223"/>
      <c r="I202" s="223"/>
      <c r="J202" s="223"/>
      <c r="K202" s="223"/>
    </row>
    <row r="203" spans="1:11">
      <c r="A203" s="223"/>
      <c r="B203" s="223"/>
      <c r="C203" s="223"/>
      <c r="D203" s="223"/>
      <c r="E203" s="223"/>
      <c r="F203" s="223"/>
      <c r="G203" s="223"/>
      <c r="H203" s="223"/>
      <c r="I203" s="223"/>
      <c r="J203" s="223"/>
      <c r="K203" s="223"/>
    </row>
    <row r="204" spans="1:11">
      <c r="A204" s="223"/>
      <c r="B204" s="223"/>
      <c r="C204" s="223"/>
      <c r="D204" s="223"/>
      <c r="E204" s="223"/>
      <c r="F204" s="223"/>
      <c r="G204" s="223"/>
      <c r="H204" s="223"/>
      <c r="I204" s="223"/>
      <c r="J204" s="223"/>
      <c r="K204" s="223"/>
    </row>
    <row r="205" spans="1:11">
      <c r="A205" s="223"/>
      <c r="B205" s="223"/>
      <c r="C205" s="223"/>
      <c r="D205" s="223"/>
      <c r="E205" s="223"/>
      <c r="F205" s="223"/>
      <c r="G205" s="223"/>
      <c r="H205" s="223"/>
      <c r="I205" s="223"/>
      <c r="J205" s="223"/>
      <c r="K205" s="223"/>
    </row>
    <row r="206" spans="1:11">
      <c r="A206" s="223"/>
      <c r="B206" s="223"/>
      <c r="C206" s="223"/>
      <c r="D206" s="223"/>
      <c r="E206" s="223"/>
      <c r="F206" s="223"/>
      <c r="G206" s="223"/>
      <c r="H206" s="223"/>
      <c r="I206" s="223"/>
      <c r="J206" s="223"/>
      <c r="K206" s="223"/>
    </row>
    <row r="207" spans="1:11">
      <c r="A207" s="223"/>
      <c r="B207" s="223"/>
      <c r="C207" s="223"/>
      <c r="D207" s="223"/>
      <c r="E207" s="223"/>
      <c r="F207" s="223"/>
      <c r="G207" s="223"/>
      <c r="H207" s="223"/>
      <c r="I207" s="223"/>
      <c r="J207" s="223"/>
      <c r="K207" s="223"/>
    </row>
    <row r="208" spans="1:11">
      <c r="A208" s="223"/>
      <c r="B208" s="223"/>
      <c r="C208" s="223"/>
      <c r="D208" s="223"/>
      <c r="E208" s="223"/>
      <c r="F208" s="223"/>
      <c r="G208" s="223"/>
      <c r="H208" s="223"/>
      <c r="I208" s="223"/>
      <c r="J208" s="223"/>
      <c r="K208" s="223"/>
    </row>
    <row r="209" spans="1:11">
      <c r="A209" s="223"/>
      <c r="B209" s="223"/>
      <c r="C209" s="223"/>
      <c r="D209" s="223"/>
      <c r="E209" s="223"/>
      <c r="F209" s="223"/>
      <c r="G209" s="223"/>
      <c r="H209" s="223"/>
      <c r="I209" s="223"/>
      <c r="J209" s="223"/>
      <c r="K209" s="223"/>
    </row>
    <row r="210" spans="1:11">
      <c r="A210" s="223"/>
      <c r="B210" s="223"/>
      <c r="C210" s="223"/>
      <c r="D210" s="223"/>
      <c r="E210" s="223"/>
      <c r="F210" s="223"/>
      <c r="G210" s="223"/>
      <c r="H210" s="223"/>
      <c r="I210" s="223"/>
      <c r="J210" s="223"/>
      <c r="K210" s="223"/>
    </row>
    <row r="211" spans="1:11">
      <c r="A211" s="223"/>
      <c r="B211" s="223"/>
      <c r="C211" s="223"/>
      <c r="D211" s="223"/>
      <c r="E211" s="223"/>
      <c r="F211" s="223"/>
      <c r="G211" s="223"/>
      <c r="H211" s="223"/>
      <c r="I211" s="223"/>
      <c r="J211" s="223"/>
      <c r="K211" s="223"/>
    </row>
    <row r="212" spans="1:11">
      <c r="A212" s="223"/>
      <c r="B212" s="223"/>
      <c r="C212" s="223"/>
      <c r="D212" s="223"/>
      <c r="E212" s="223"/>
      <c r="F212" s="223"/>
      <c r="G212" s="223"/>
      <c r="H212" s="223"/>
      <c r="I212" s="223"/>
      <c r="J212" s="223"/>
      <c r="K212" s="223"/>
    </row>
    <row r="213" spans="1:11">
      <c r="A213" s="223"/>
      <c r="B213" s="223"/>
      <c r="C213" s="223"/>
      <c r="D213" s="223"/>
      <c r="E213" s="223"/>
      <c r="F213" s="223"/>
      <c r="G213" s="223"/>
      <c r="H213" s="223"/>
      <c r="I213" s="223"/>
      <c r="J213" s="223"/>
      <c r="K213" s="223"/>
    </row>
    <row r="214" spans="1:11">
      <c r="A214" s="223"/>
      <c r="B214" s="223"/>
      <c r="C214" s="223"/>
      <c r="D214" s="223"/>
      <c r="E214" s="223"/>
      <c r="F214" s="223"/>
      <c r="G214" s="223"/>
      <c r="H214" s="223"/>
      <c r="I214" s="223"/>
      <c r="J214" s="223"/>
      <c r="K214" s="223"/>
    </row>
    <row r="215" spans="1:11">
      <c r="A215" s="223"/>
      <c r="B215" s="223"/>
      <c r="C215" s="223"/>
      <c r="D215" s="223"/>
      <c r="E215" s="223"/>
      <c r="F215" s="223"/>
      <c r="G215" s="223"/>
      <c r="H215" s="223"/>
      <c r="I215" s="223"/>
      <c r="J215" s="223"/>
      <c r="K215" s="223"/>
    </row>
    <row r="216" spans="1:11">
      <c r="A216" s="223"/>
      <c r="B216" s="223"/>
      <c r="C216" s="223"/>
      <c r="D216" s="223"/>
      <c r="E216" s="223"/>
      <c r="F216" s="223"/>
      <c r="G216" s="223"/>
      <c r="H216" s="223"/>
      <c r="I216" s="223"/>
      <c r="J216" s="223"/>
      <c r="K216" s="223"/>
    </row>
    <row r="217" spans="1:11">
      <c r="A217" s="223"/>
      <c r="B217" s="223"/>
      <c r="C217" s="223"/>
      <c r="D217" s="223"/>
      <c r="E217" s="223"/>
      <c r="F217" s="223"/>
      <c r="G217" s="223"/>
      <c r="H217" s="223"/>
      <c r="I217" s="223"/>
      <c r="J217" s="223"/>
      <c r="K217" s="223"/>
    </row>
    <row r="218" spans="1:11">
      <c r="A218" s="223"/>
      <c r="B218" s="223"/>
      <c r="C218" s="223"/>
      <c r="D218" s="223"/>
      <c r="E218" s="223"/>
      <c r="F218" s="223"/>
      <c r="G218" s="223"/>
      <c r="H218" s="223"/>
      <c r="I218" s="223"/>
      <c r="J218" s="223"/>
      <c r="K218" s="223"/>
    </row>
    <row r="219" spans="1:11">
      <c r="A219" s="223"/>
      <c r="B219" s="223"/>
      <c r="C219" s="223"/>
      <c r="D219" s="223"/>
      <c r="E219" s="223"/>
      <c r="F219" s="223"/>
      <c r="G219" s="223"/>
      <c r="H219" s="223"/>
      <c r="I219" s="223"/>
      <c r="J219" s="223"/>
      <c r="K219" s="223"/>
    </row>
    <row r="220" spans="1:11">
      <c r="A220" s="223"/>
      <c r="B220" s="223"/>
      <c r="C220" s="223"/>
      <c r="D220" s="223"/>
      <c r="E220" s="223"/>
      <c r="F220" s="223"/>
      <c r="G220" s="223"/>
      <c r="H220" s="223"/>
      <c r="I220" s="223"/>
      <c r="J220" s="223"/>
      <c r="K220" s="223"/>
    </row>
    <row r="221" spans="1:11">
      <c r="A221" s="223"/>
      <c r="B221" s="223"/>
      <c r="C221" s="223"/>
      <c r="D221" s="223"/>
      <c r="E221" s="223"/>
      <c r="F221" s="223"/>
      <c r="G221" s="223"/>
      <c r="H221" s="223"/>
      <c r="I221" s="223"/>
      <c r="J221" s="223"/>
      <c r="K221" s="223"/>
    </row>
    <row r="222" spans="1:11">
      <c r="A222" s="223"/>
      <c r="B222" s="223"/>
      <c r="C222" s="223"/>
      <c r="D222" s="223"/>
      <c r="E222" s="223"/>
      <c r="F222" s="223"/>
      <c r="G222" s="223"/>
      <c r="H222" s="223"/>
      <c r="I222" s="223"/>
      <c r="J222" s="223"/>
      <c r="K222" s="223"/>
    </row>
    <row r="223" spans="1:11">
      <c r="A223" s="223"/>
      <c r="B223" s="223"/>
      <c r="C223" s="223"/>
      <c r="D223" s="223"/>
      <c r="E223" s="223"/>
      <c r="F223" s="223"/>
      <c r="G223" s="223"/>
      <c r="H223" s="223"/>
      <c r="I223" s="223"/>
      <c r="J223" s="223"/>
      <c r="K223" s="223"/>
    </row>
    <row r="224" spans="1:11">
      <c r="A224" s="223"/>
      <c r="B224" s="223"/>
      <c r="C224" s="223"/>
      <c r="D224" s="223"/>
      <c r="E224" s="223"/>
      <c r="F224" s="223"/>
      <c r="G224" s="223"/>
      <c r="H224" s="223"/>
      <c r="I224" s="223"/>
      <c r="J224" s="223"/>
      <c r="K224" s="223"/>
    </row>
    <row r="225" spans="1:11">
      <c r="A225" s="223"/>
      <c r="B225" s="223"/>
      <c r="C225" s="223"/>
      <c r="D225" s="223"/>
      <c r="E225" s="223"/>
      <c r="F225" s="223"/>
      <c r="G225" s="223"/>
      <c r="H225" s="223"/>
      <c r="I225" s="223"/>
      <c r="J225" s="223"/>
      <c r="K225" s="223"/>
    </row>
    <row r="226" spans="1:11">
      <c r="A226" s="223"/>
      <c r="B226" s="223"/>
      <c r="C226" s="223"/>
      <c r="D226" s="223"/>
      <c r="E226" s="223"/>
      <c r="F226" s="223"/>
      <c r="G226" s="223"/>
      <c r="H226" s="223"/>
      <c r="I226" s="223"/>
      <c r="J226" s="223"/>
      <c r="K226" s="223"/>
    </row>
    <row r="227" spans="1:11">
      <c r="A227" s="223"/>
      <c r="B227" s="223"/>
      <c r="C227" s="223"/>
      <c r="D227" s="223"/>
      <c r="E227" s="223"/>
      <c r="F227" s="223"/>
      <c r="G227" s="223"/>
      <c r="H227" s="223"/>
      <c r="I227" s="223"/>
      <c r="J227" s="223"/>
      <c r="K227" s="223"/>
    </row>
    <row r="228" spans="1:11">
      <c r="A228" s="223"/>
      <c r="B228" s="223"/>
      <c r="C228" s="223"/>
      <c r="D228" s="223"/>
      <c r="E228" s="223"/>
      <c r="F228" s="223"/>
      <c r="G228" s="223"/>
      <c r="H228" s="223"/>
      <c r="I228" s="223"/>
      <c r="J228" s="223"/>
      <c r="K228" s="223"/>
    </row>
    <row r="229" spans="1:11">
      <c r="A229" s="223"/>
      <c r="B229" s="223"/>
      <c r="C229" s="223"/>
      <c r="D229" s="223"/>
      <c r="E229" s="223"/>
      <c r="F229" s="223"/>
      <c r="G229" s="223"/>
      <c r="H229" s="223"/>
      <c r="I229" s="223"/>
      <c r="J229" s="223"/>
      <c r="K229" s="223"/>
    </row>
    <row r="230" spans="1:11">
      <c r="A230" s="223"/>
      <c r="B230" s="223"/>
      <c r="C230" s="223"/>
      <c r="D230" s="223"/>
      <c r="E230" s="223"/>
      <c r="F230" s="223"/>
      <c r="G230" s="223"/>
      <c r="H230" s="223"/>
      <c r="I230" s="223"/>
      <c r="J230" s="223"/>
      <c r="K230" s="223"/>
    </row>
    <row r="231" spans="1:11">
      <c r="A231" s="223"/>
      <c r="B231" s="223"/>
      <c r="C231" s="223"/>
      <c r="D231" s="223"/>
      <c r="E231" s="223"/>
      <c r="F231" s="223"/>
      <c r="G231" s="223"/>
      <c r="H231" s="223"/>
      <c r="I231" s="223"/>
      <c r="J231" s="223"/>
      <c r="K231" s="223"/>
    </row>
    <row r="232" spans="1:11">
      <c r="A232" s="223"/>
      <c r="B232" s="223"/>
      <c r="C232" s="223"/>
      <c r="D232" s="223"/>
      <c r="E232" s="223"/>
      <c r="F232" s="223"/>
      <c r="G232" s="223"/>
      <c r="H232" s="223"/>
      <c r="I232" s="223"/>
      <c r="J232" s="223"/>
      <c r="K232" s="223"/>
    </row>
    <row r="233" spans="1:11">
      <c r="A233" s="223"/>
      <c r="B233" s="223"/>
      <c r="C233" s="223"/>
      <c r="D233" s="223"/>
      <c r="E233" s="223"/>
      <c r="F233" s="223"/>
      <c r="G233" s="223"/>
      <c r="H233" s="223"/>
      <c r="I233" s="223"/>
      <c r="J233" s="223"/>
      <c r="K233" s="223"/>
    </row>
    <row r="234" spans="1:11">
      <c r="A234" s="223"/>
      <c r="B234" s="223"/>
      <c r="C234" s="223"/>
      <c r="D234" s="223"/>
      <c r="E234" s="223"/>
      <c r="F234" s="223"/>
      <c r="G234" s="223"/>
      <c r="H234" s="223"/>
      <c r="I234" s="223"/>
      <c r="J234" s="223"/>
      <c r="K234" s="223"/>
    </row>
    <row r="235" spans="1:11">
      <c r="A235" s="223"/>
      <c r="B235" s="223"/>
      <c r="C235" s="223"/>
      <c r="D235" s="223"/>
      <c r="E235" s="223"/>
      <c r="F235" s="223"/>
      <c r="G235" s="223"/>
      <c r="H235" s="223"/>
      <c r="I235" s="223"/>
      <c r="J235" s="223"/>
      <c r="K235" s="223"/>
    </row>
    <row r="236" spans="1:11">
      <c r="A236" s="223"/>
      <c r="B236" s="223"/>
      <c r="C236" s="223"/>
      <c r="D236" s="223"/>
      <c r="E236" s="223"/>
      <c r="F236" s="223"/>
      <c r="G236" s="223"/>
      <c r="H236" s="223"/>
      <c r="I236" s="223"/>
      <c r="J236" s="223"/>
      <c r="K236" s="223"/>
    </row>
    <row r="237" spans="1:11">
      <c r="A237" s="223"/>
      <c r="B237" s="223"/>
      <c r="C237" s="223"/>
      <c r="D237" s="223"/>
      <c r="E237" s="223"/>
      <c r="F237" s="223"/>
      <c r="G237" s="223"/>
      <c r="H237" s="223"/>
      <c r="I237" s="223"/>
      <c r="J237" s="223"/>
      <c r="K237" s="223"/>
    </row>
    <row r="238" spans="1:11">
      <c r="A238" s="223"/>
      <c r="B238" s="223"/>
      <c r="C238" s="223"/>
      <c r="D238" s="223"/>
      <c r="E238" s="223"/>
      <c r="F238" s="223"/>
      <c r="G238" s="223"/>
      <c r="H238" s="223"/>
      <c r="I238" s="223"/>
      <c r="J238" s="223"/>
      <c r="K238" s="223"/>
    </row>
    <row r="239" spans="1:11">
      <c r="A239" s="223"/>
      <c r="B239" s="223"/>
      <c r="C239" s="223"/>
      <c r="D239" s="223"/>
      <c r="E239" s="223"/>
      <c r="F239" s="223"/>
      <c r="G239" s="223"/>
      <c r="H239" s="223"/>
      <c r="I239" s="223"/>
      <c r="J239" s="223"/>
      <c r="K239" s="223"/>
    </row>
    <row r="240" spans="1:11">
      <c r="A240" s="223"/>
      <c r="B240" s="223"/>
      <c r="C240" s="223"/>
      <c r="D240" s="223"/>
      <c r="E240" s="223"/>
      <c r="F240" s="223"/>
      <c r="G240" s="223"/>
      <c r="H240" s="223"/>
      <c r="I240" s="223"/>
      <c r="J240" s="223"/>
      <c r="K240" s="223"/>
    </row>
    <row r="241" spans="1:11">
      <c r="A241" s="223"/>
      <c r="B241" s="223"/>
      <c r="C241" s="223"/>
      <c r="D241" s="223"/>
      <c r="E241" s="223"/>
      <c r="F241" s="223"/>
      <c r="G241" s="223"/>
      <c r="H241" s="223"/>
      <c r="I241" s="223"/>
      <c r="J241" s="223"/>
      <c r="K241" s="223"/>
    </row>
    <row r="242" spans="1:11">
      <c r="A242" s="223"/>
      <c r="B242" s="223"/>
      <c r="C242" s="223"/>
      <c r="D242" s="223"/>
      <c r="E242" s="223"/>
      <c r="F242" s="223"/>
      <c r="G242" s="223"/>
      <c r="H242" s="223"/>
      <c r="I242" s="223"/>
      <c r="J242" s="223"/>
      <c r="K242" s="223"/>
    </row>
    <row r="243" spans="1:11">
      <c r="A243" s="223"/>
      <c r="B243" s="223"/>
      <c r="C243" s="223"/>
      <c r="D243" s="223"/>
      <c r="E243" s="223"/>
      <c r="F243" s="223"/>
      <c r="G243" s="223"/>
      <c r="H243" s="223"/>
      <c r="I243" s="223"/>
      <c r="J243" s="223"/>
      <c r="K243" s="223"/>
    </row>
    <row r="244" spans="1:11">
      <c r="A244" s="223"/>
      <c r="B244" s="223"/>
      <c r="C244" s="223"/>
      <c r="D244" s="223"/>
      <c r="E244" s="223"/>
      <c r="F244" s="223"/>
      <c r="G244" s="223"/>
      <c r="H244" s="223"/>
      <c r="I244" s="223"/>
      <c r="J244" s="223"/>
      <c r="K244" s="223"/>
    </row>
    <row r="245" spans="1:11">
      <c r="A245" s="223"/>
      <c r="B245" s="223"/>
      <c r="C245" s="223"/>
      <c r="D245" s="223"/>
      <c r="E245" s="223"/>
      <c r="F245" s="223"/>
      <c r="G245" s="223"/>
      <c r="H245" s="223"/>
      <c r="I245" s="223"/>
      <c r="J245" s="223"/>
      <c r="K245" s="223"/>
    </row>
    <row r="246" spans="1:11">
      <c r="A246" s="223"/>
      <c r="B246" s="223"/>
      <c r="C246" s="223"/>
      <c r="D246" s="223"/>
      <c r="E246" s="223"/>
      <c r="F246" s="223"/>
      <c r="G246" s="223"/>
      <c r="H246" s="223"/>
      <c r="I246" s="223"/>
      <c r="J246" s="223"/>
      <c r="K246" s="223"/>
    </row>
    <row r="247" spans="1:11">
      <c r="A247" s="223"/>
      <c r="B247" s="223"/>
      <c r="C247" s="223"/>
      <c r="D247" s="223"/>
      <c r="E247" s="223"/>
      <c r="F247" s="223"/>
      <c r="G247" s="223"/>
      <c r="H247" s="223"/>
      <c r="I247" s="223"/>
      <c r="J247" s="223"/>
      <c r="K247" s="223"/>
    </row>
    <row r="248" spans="1:11">
      <c r="A248" s="223"/>
      <c r="B248" s="223"/>
      <c r="C248" s="223"/>
      <c r="D248" s="223"/>
      <c r="E248" s="223"/>
      <c r="F248" s="223"/>
      <c r="G248" s="223"/>
      <c r="H248" s="223"/>
      <c r="I248" s="223"/>
      <c r="J248" s="223"/>
      <c r="K248" s="223"/>
    </row>
    <row r="249" spans="1:11">
      <c r="A249" s="223"/>
      <c r="B249" s="223"/>
      <c r="C249" s="223"/>
      <c r="D249" s="223"/>
      <c r="E249" s="223"/>
      <c r="F249" s="223"/>
      <c r="G249" s="223"/>
      <c r="H249" s="223"/>
      <c r="I249" s="223"/>
      <c r="J249" s="223"/>
      <c r="K249" s="223"/>
    </row>
    <row r="250" spans="1:11">
      <c r="A250" s="223"/>
      <c r="B250" s="223"/>
      <c r="C250" s="223"/>
      <c r="D250" s="223"/>
      <c r="E250" s="223"/>
      <c r="F250" s="223"/>
      <c r="G250" s="223"/>
      <c r="H250" s="223"/>
      <c r="I250" s="223"/>
      <c r="J250" s="223"/>
      <c r="K250" s="223"/>
    </row>
    <row r="251" spans="1:11">
      <c r="A251" s="223"/>
      <c r="B251" s="223"/>
      <c r="C251" s="223"/>
      <c r="D251" s="223"/>
      <c r="E251" s="223"/>
      <c r="F251" s="223"/>
      <c r="G251" s="223"/>
      <c r="H251" s="223"/>
      <c r="I251" s="223"/>
      <c r="J251" s="223"/>
      <c r="K251" s="223"/>
    </row>
    <row r="252" spans="1:11">
      <c r="A252" s="223"/>
      <c r="B252" s="223"/>
      <c r="C252" s="223"/>
      <c r="D252" s="223"/>
      <c r="E252" s="223"/>
      <c r="F252" s="223"/>
      <c r="G252" s="223"/>
      <c r="H252" s="223"/>
      <c r="I252" s="223"/>
      <c r="J252" s="223"/>
      <c r="K252" s="223"/>
    </row>
    <row r="253" spans="1:11">
      <c r="A253" s="223"/>
      <c r="B253" s="223"/>
      <c r="C253" s="223"/>
      <c r="D253" s="223"/>
      <c r="E253" s="223"/>
      <c r="F253" s="223"/>
      <c r="G253" s="223"/>
      <c r="H253" s="223"/>
      <c r="I253" s="223"/>
      <c r="J253" s="223"/>
      <c r="K253" s="223"/>
    </row>
    <row r="254" spans="1:11">
      <c r="A254" s="223"/>
      <c r="B254" s="223"/>
      <c r="C254" s="223"/>
      <c r="D254" s="223"/>
      <c r="E254" s="223"/>
      <c r="F254" s="223"/>
      <c r="G254" s="223"/>
      <c r="H254" s="223"/>
      <c r="I254" s="223"/>
      <c r="J254" s="223"/>
      <c r="K254" s="223"/>
    </row>
    <row r="255" spans="1:11">
      <c r="A255" s="223"/>
      <c r="B255" s="223"/>
      <c r="C255" s="223"/>
      <c r="D255" s="223"/>
      <c r="E255" s="223"/>
      <c r="F255" s="223"/>
      <c r="G255" s="223"/>
      <c r="H255" s="223"/>
      <c r="I255" s="223"/>
      <c r="J255" s="223"/>
      <c r="K255" s="223"/>
    </row>
    <row r="256" spans="1:11">
      <c r="A256" s="223"/>
      <c r="B256" s="223"/>
      <c r="C256" s="223"/>
      <c r="D256" s="223"/>
      <c r="E256" s="223"/>
      <c r="F256" s="223"/>
      <c r="G256" s="223"/>
      <c r="H256" s="223"/>
      <c r="I256" s="223"/>
      <c r="J256" s="223"/>
      <c r="K256" s="223"/>
    </row>
    <row r="257" spans="1:11">
      <c r="A257" s="223"/>
      <c r="B257" s="223"/>
      <c r="C257" s="223"/>
      <c r="D257" s="223"/>
      <c r="E257" s="223"/>
      <c r="F257" s="223"/>
      <c r="G257" s="223"/>
      <c r="H257" s="223"/>
      <c r="I257" s="223"/>
      <c r="J257" s="223"/>
      <c r="K257" s="223"/>
    </row>
    <row r="258" spans="1:11">
      <c r="A258" s="223"/>
      <c r="B258" s="223"/>
      <c r="C258" s="223"/>
      <c r="D258" s="223"/>
      <c r="E258" s="223"/>
      <c r="F258" s="223"/>
      <c r="G258" s="223"/>
      <c r="H258" s="223"/>
      <c r="I258" s="223"/>
      <c r="J258" s="223"/>
      <c r="K258" s="223"/>
    </row>
    <row r="259" spans="1:11">
      <c r="A259" s="223"/>
      <c r="B259" s="223"/>
      <c r="C259" s="223"/>
      <c r="D259" s="223"/>
      <c r="E259" s="223"/>
      <c r="F259" s="223"/>
      <c r="G259" s="223"/>
      <c r="H259" s="223"/>
      <c r="I259" s="223"/>
      <c r="J259" s="223"/>
      <c r="K259" s="223"/>
    </row>
    <row r="260" spans="1:11">
      <c r="A260" s="223"/>
      <c r="B260" s="223"/>
      <c r="C260" s="223"/>
      <c r="D260" s="223"/>
      <c r="E260" s="223"/>
      <c r="F260" s="223"/>
      <c r="G260" s="223"/>
      <c r="H260" s="223"/>
      <c r="I260" s="223"/>
      <c r="J260" s="223"/>
      <c r="K260" s="223"/>
    </row>
    <row r="261" spans="1:11">
      <c r="A261" s="223"/>
      <c r="B261" s="223"/>
      <c r="C261" s="223"/>
      <c r="D261" s="223"/>
      <c r="E261" s="223"/>
      <c r="F261" s="223"/>
      <c r="G261" s="223"/>
      <c r="H261" s="223"/>
      <c r="I261" s="223"/>
      <c r="J261" s="223"/>
      <c r="K261" s="223"/>
    </row>
    <row r="262" spans="1:11">
      <c r="A262" s="223"/>
      <c r="B262" s="223"/>
      <c r="C262" s="223"/>
      <c r="D262" s="223"/>
      <c r="E262" s="223"/>
      <c r="F262" s="223"/>
      <c r="G262" s="223"/>
      <c r="H262" s="223"/>
      <c r="I262" s="223"/>
      <c r="J262" s="223"/>
      <c r="K262" s="223"/>
    </row>
    <row r="263" spans="1:11">
      <c r="A263" s="223"/>
      <c r="B263" s="223"/>
      <c r="C263" s="223"/>
      <c r="D263" s="223"/>
      <c r="E263" s="223"/>
      <c r="F263" s="223"/>
      <c r="G263" s="223"/>
      <c r="H263" s="223"/>
      <c r="I263" s="223"/>
      <c r="J263" s="223"/>
      <c r="K263" s="223"/>
    </row>
    <row r="264" spans="1:11">
      <c r="A264" s="223"/>
      <c r="B264" s="223"/>
      <c r="C264" s="223"/>
      <c r="D264" s="223"/>
      <c r="E264" s="223"/>
      <c r="F264" s="223"/>
      <c r="G264" s="223"/>
      <c r="H264" s="223"/>
      <c r="I264" s="223"/>
      <c r="J264" s="223"/>
      <c r="K264" s="223"/>
    </row>
    <row r="265" spans="1:11">
      <c r="A265" s="223"/>
      <c r="B265" s="223"/>
      <c r="C265" s="223"/>
      <c r="D265" s="223"/>
      <c r="E265" s="223"/>
      <c r="F265" s="223"/>
      <c r="G265" s="223"/>
      <c r="H265" s="223"/>
      <c r="I265" s="223"/>
      <c r="J265" s="223"/>
      <c r="K265" s="223"/>
    </row>
    <row r="266" spans="1:11">
      <c r="A266" s="223"/>
      <c r="B266" s="223"/>
      <c r="C266" s="223"/>
      <c r="D266" s="223"/>
      <c r="E266" s="223"/>
      <c r="F266" s="223"/>
      <c r="G266" s="223"/>
      <c r="H266" s="223"/>
      <c r="I266" s="223"/>
      <c r="J266" s="223"/>
      <c r="K266" s="223"/>
    </row>
    <row r="267" spans="1:11">
      <c r="A267" s="223"/>
      <c r="B267" s="223"/>
      <c r="C267" s="223"/>
      <c r="D267" s="223"/>
      <c r="E267" s="223"/>
      <c r="F267" s="223"/>
      <c r="G267" s="223"/>
      <c r="H267" s="223"/>
      <c r="I267" s="223"/>
      <c r="J267" s="223"/>
      <c r="K267" s="223"/>
    </row>
    <row r="268" spans="1:11">
      <c r="A268" s="223"/>
      <c r="B268" s="223"/>
      <c r="C268" s="223"/>
      <c r="D268" s="223"/>
      <c r="E268" s="223"/>
      <c r="F268" s="223"/>
      <c r="G268" s="223"/>
      <c r="H268" s="223"/>
      <c r="I268" s="223"/>
      <c r="J268" s="223"/>
      <c r="K268" s="223"/>
    </row>
    <row r="269" spans="1:11">
      <c r="A269" s="223"/>
      <c r="B269" s="223"/>
      <c r="C269" s="223"/>
      <c r="D269" s="223"/>
      <c r="E269" s="223"/>
      <c r="F269" s="223"/>
      <c r="G269" s="223"/>
      <c r="H269" s="223"/>
      <c r="I269" s="223"/>
      <c r="J269" s="223"/>
      <c r="K269" s="223"/>
    </row>
    <row r="270" spans="1:11">
      <c r="A270" s="223"/>
      <c r="B270" s="223"/>
      <c r="C270" s="223"/>
      <c r="D270" s="223"/>
      <c r="E270" s="223"/>
      <c r="F270" s="223"/>
      <c r="G270" s="223"/>
      <c r="H270" s="223"/>
      <c r="I270" s="223"/>
      <c r="J270" s="223"/>
      <c r="K270" s="223"/>
    </row>
    <row r="271" spans="1:11">
      <c r="A271" s="223"/>
      <c r="B271" s="223"/>
      <c r="C271" s="223"/>
      <c r="D271" s="223"/>
      <c r="E271" s="223"/>
      <c r="F271" s="223"/>
      <c r="G271" s="223"/>
      <c r="H271" s="223"/>
      <c r="I271" s="223"/>
      <c r="J271" s="223"/>
      <c r="K271" s="223"/>
    </row>
    <row r="272" spans="1:11">
      <c r="A272" s="223"/>
      <c r="B272" s="223"/>
      <c r="C272" s="223"/>
      <c r="D272" s="223"/>
      <c r="E272" s="223"/>
      <c r="F272" s="223"/>
      <c r="G272" s="223"/>
      <c r="H272" s="223"/>
      <c r="I272" s="223"/>
      <c r="J272" s="223"/>
      <c r="K272" s="223"/>
    </row>
    <row r="273" spans="1:11">
      <c r="A273" s="223"/>
      <c r="B273" s="223"/>
      <c r="C273" s="223"/>
      <c r="D273" s="223"/>
      <c r="E273" s="223"/>
      <c r="F273" s="223"/>
      <c r="G273" s="223"/>
      <c r="H273" s="223"/>
      <c r="I273" s="223"/>
      <c r="J273" s="223"/>
      <c r="K273" s="223"/>
    </row>
    <row r="274" spans="1:11">
      <c r="A274" s="223"/>
      <c r="B274" s="223"/>
      <c r="C274" s="223"/>
      <c r="D274" s="223"/>
      <c r="E274" s="223"/>
      <c r="F274" s="223"/>
      <c r="G274" s="223"/>
      <c r="H274" s="223"/>
      <c r="I274" s="223"/>
      <c r="J274" s="223"/>
      <c r="K274" s="223"/>
    </row>
    <row r="275" spans="1:11">
      <c r="A275" s="223"/>
      <c r="B275" s="223"/>
      <c r="C275" s="223"/>
      <c r="D275" s="223"/>
      <c r="E275" s="223"/>
      <c r="F275" s="223"/>
      <c r="G275" s="223"/>
      <c r="H275" s="223"/>
      <c r="I275" s="223"/>
      <c r="J275" s="223"/>
      <c r="K275" s="223"/>
    </row>
    <row r="276" spans="1:11">
      <c r="A276" s="223"/>
      <c r="B276" s="223"/>
      <c r="C276" s="223"/>
      <c r="D276" s="223"/>
      <c r="E276" s="223"/>
      <c r="F276" s="223"/>
      <c r="G276" s="223"/>
      <c r="H276" s="223"/>
      <c r="I276" s="223"/>
      <c r="J276" s="223"/>
      <c r="K276" s="223"/>
    </row>
    <row r="277" spans="1:11">
      <c r="A277" s="223"/>
      <c r="B277" s="223"/>
      <c r="C277" s="223"/>
      <c r="D277" s="223"/>
      <c r="E277" s="223"/>
      <c r="F277" s="223"/>
      <c r="G277" s="223"/>
      <c r="H277" s="223"/>
      <c r="I277" s="223"/>
      <c r="J277" s="223"/>
      <c r="K277" s="223"/>
    </row>
    <row r="278" spans="1:11">
      <c r="A278" s="223"/>
      <c r="B278" s="223"/>
      <c r="C278" s="223"/>
      <c r="D278" s="223"/>
      <c r="E278" s="223"/>
      <c r="F278" s="223"/>
      <c r="G278" s="223"/>
      <c r="H278" s="223"/>
      <c r="I278" s="223"/>
      <c r="J278" s="223"/>
      <c r="K278" s="223"/>
    </row>
    <row r="279" spans="1:11">
      <c r="A279" s="223"/>
      <c r="B279" s="223"/>
      <c r="C279" s="223"/>
      <c r="D279" s="223"/>
      <c r="E279" s="223"/>
      <c r="F279" s="223"/>
      <c r="G279" s="223"/>
      <c r="H279" s="223"/>
      <c r="I279" s="223"/>
      <c r="J279" s="223"/>
      <c r="K279" s="223"/>
    </row>
    <row r="280" spans="1:11">
      <c r="A280" s="223"/>
      <c r="B280" s="223"/>
      <c r="C280" s="223"/>
      <c r="D280" s="223"/>
      <c r="E280" s="223"/>
      <c r="F280" s="223"/>
      <c r="G280" s="223"/>
      <c r="H280" s="223"/>
      <c r="I280" s="223"/>
      <c r="J280" s="223"/>
      <c r="K280" s="223"/>
    </row>
    <row r="281" spans="1:11">
      <c r="A281" s="223"/>
      <c r="B281" s="223"/>
      <c r="C281" s="223"/>
      <c r="D281" s="223"/>
      <c r="E281" s="223"/>
      <c r="F281" s="223"/>
      <c r="G281" s="223"/>
      <c r="H281" s="223"/>
      <c r="I281" s="223"/>
      <c r="J281" s="223"/>
      <c r="K281" s="223"/>
    </row>
    <row r="282" spans="1:11">
      <c r="A282" s="223"/>
      <c r="B282" s="223"/>
      <c r="C282" s="223"/>
      <c r="D282" s="223"/>
      <c r="E282" s="223"/>
      <c r="F282" s="223"/>
      <c r="G282" s="223"/>
      <c r="H282" s="223"/>
      <c r="I282" s="223"/>
      <c r="J282" s="223"/>
      <c r="K282" s="223"/>
    </row>
    <row r="283" spans="1:11">
      <c r="A283" s="223"/>
      <c r="B283" s="223"/>
      <c r="C283" s="223"/>
      <c r="D283" s="223"/>
      <c r="E283" s="223"/>
      <c r="F283" s="223"/>
      <c r="G283" s="223"/>
      <c r="H283" s="223"/>
      <c r="I283" s="223"/>
      <c r="J283" s="223"/>
      <c r="K283" s="223"/>
    </row>
  </sheetData>
  <mergeCells count="11">
    <mergeCell ref="A2:K2"/>
    <mergeCell ref="A3:K3"/>
    <mergeCell ref="A4:K4"/>
    <mergeCell ref="B6:B9"/>
    <mergeCell ref="A6:A9"/>
    <mergeCell ref="L6:M6"/>
    <mergeCell ref="L8:M8"/>
    <mergeCell ref="G6:K6"/>
    <mergeCell ref="C6:F6"/>
    <mergeCell ref="I7:K8"/>
    <mergeCell ref="E7:F8"/>
  </mergeCells>
  <phoneticPr fontId="2" type="noConversion"/>
  <printOptions horizontalCentered="1"/>
  <pageMargins left="0.19685039370078741" right="0" top="0.19685039370078741" bottom="0.39370078740157483" header="0.19685039370078741" footer="0.19685039370078741"/>
  <pageSetup paperSize="9" scale="70" orientation="landscape" blackAndWhite="1" r:id="rId1"/>
  <headerFooter alignWithMargins="0">
    <oddFooter>&amp;C&amp;"Times New Roman,標準"&amp;P</oddFooter>
  </headerFooter>
  <rowBreaks count="1" manualBreakCount="1">
    <brk id="38" max="14" man="1"/>
  </rowBreaks>
  <ignoredErrors>
    <ignoredError sqref="F90:F92"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5" enableFormatConditionsCalculation="0">
    <tabColor indexed="33"/>
  </sheetPr>
  <dimension ref="A1:O67"/>
  <sheetViews>
    <sheetView view="pageBreakPreview" zoomScale="90" zoomScaleNormal="91" zoomScaleSheetLayoutView="90" workbookViewId="0">
      <pane xSplit="1" ySplit="7" topLeftCell="B33" activePane="bottomRight" state="frozen"/>
      <selection activeCell="G54" sqref="G54"/>
      <selection pane="topRight" activeCell="G54" sqref="G54"/>
      <selection pane="bottomLeft" activeCell="G54" sqref="G54"/>
      <selection pane="bottomRight" activeCell="G53" sqref="G53"/>
    </sheetView>
  </sheetViews>
  <sheetFormatPr defaultColWidth="13.88671875" defaultRowHeight="19.8"/>
  <cols>
    <col min="1" max="1" width="34.88671875" style="144" customWidth="1"/>
    <col min="2" max="2" width="109.77734375" style="154" customWidth="1"/>
    <col min="3" max="3" width="72.21875" style="154" customWidth="1"/>
    <col min="4" max="13" width="13.88671875" style="144"/>
    <col min="14" max="15" width="13.88671875" style="806"/>
    <col min="16" max="16384" width="13.88671875" style="144"/>
  </cols>
  <sheetData>
    <row r="1" spans="1:15" ht="24" customHeight="1">
      <c r="A1" s="1188" t="s">
        <v>62</v>
      </c>
      <c r="B1" s="1188"/>
      <c r="C1" s="1188"/>
    </row>
    <row r="2" spans="1:15" ht="24" customHeight="1">
      <c r="A2" s="145" t="s">
        <v>63</v>
      </c>
      <c r="B2" s="146"/>
      <c r="C2" s="146"/>
    </row>
    <row r="3" spans="1:15" ht="27" customHeight="1">
      <c r="A3" s="147" t="s">
        <v>1069</v>
      </c>
      <c r="B3" s="146"/>
      <c r="C3" s="146"/>
    </row>
    <row r="4" spans="1:15" ht="2.25" customHeight="1" thickBot="1">
      <c r="A4" s="148" t="s">
        <v>594</v>
      </c>
      <c r="B4" s="149"/>
      <c r="C4" s="149"/>
    </row>
    <row r="5" spans="1:15" s="150" customFormat="1" ht="16.5" customHeight="1">
      <c r="A5" s="1186" t="s">
        <v>64</v>
      </c>
      <c r="B5" s="1182" t="s">
        <v>65</v>
      </c>
      <c r="C5" s="1184" t="s">
        <v>66</v>
      </c>
      <c r="N5" s="807"/>
      <c r="O5" s="807"/>
    </row>
    <row r="6" spans="1:15" s="150" customFormat="1" ht="16.5" customHeight="1">
      <c r="A6" s="1187"/>
      <c r="B6" s="1183"/>
      <c r="C6" s="1185"/>
      <c r="N6" s="807"/>
      <c r="O6" s="807"/>
    </row>
    <row r="7" spans="1:15" s="151" customFormat="1" ht="18.75" customHeight="1" thickBot="1">
      <c r="A7" s="1187"/>
      <c r="B7" s="1183"/>
      <c r="C7" s="1185"/>
      <c r="N7" s="808"/>
      <c r="O7" s="808"/>
    </row>
    <row r="8" spans="1:15" s="152" customFormat="1" ht="25.05" customHeight="1">
      <c r="A8" s="1098" t="s">
        <v>606</v>
      </c>
      <c r="B8" s="1099"/>
      <c r="C8" s="1136"/>
      <c r="N8" s="809"/>
      <c r="O8" s="809"/>
    </row>
    <row r="9" spans="1:15" s="153" customFormat="1" ht="25.05" customHeight="1">
      <c r="A9" s="1100" t="s">
        <v>909</v>
      </c>
      <c r="B9" s="996"/>
      <c r="C9" s="1137"/>
      <c r="N9" s="810"/>
      <c r="O9" s="810"/>
    </row>
    <row r="10" spans="1:15" s="152" customFormat="1" ht="25.05" customHeight="1">
      <c r="A10" s="1101" t="s">
        <v>910</v>
      </c>
      <c r="B10" s="1138" t="s">
        <v>1089</v>
      </c>
      <c r="C10" s="1138" t="s">
        <v>1090</v>
      </c>
      <c r="N10" s="809"/>
      <c r="O10" s="809"/>
    </row>
    <row r="11" spans="1:15" s="152" customFormat="1" ht="25.05" customHeight="1">
      <c r="A11" s="1101" t="s">
        <v>911</v>
      </c>
      <c r="B11" s="996"/>
      <c r="C11" s="1110"/>
      <c r="N11" s="809"/>
      <c r="O11" s="809"/>
    </row>
    <row r="12" spans="1:15" s="153" customFormat="1" ht="25.05" customHeight="1">
      <c r="A12" s="1100" t="s">
        <v>912</v>
      </c>
      <c r="B12" s="996"/>
      <c r="C12" s="1110"/>
      <c r="N12" s="810"/>
      <c r="O12" s="810"/>
    </row>
    <row r="13" spans="1:15" s="153" customFormat="1" ht="25.05" customHeight="1">
      <c r="A13" s="1101" t="s">
        <v>913</v>
      </c>
      <c r="B13" s="1005"/>
      <c r="C13" s="1110"/>
      <c r="N13" s="810"/>
      <c r="O13" s="810"/>
    </row>
    <row r="14" spans="1:15" s="153" customFormat="1" ht="33.6" customHeight="1">
      <c r="A14" s="1101" t="s">
        <v>914</v>
      </c>
      <c r="B14" s="1005"/>
      <c r="C14" s="1139"/>
      <c r="N14" s="810"/>
      <c r="O14" s="810"/>
    </row>
    <row r="15" spans="1:15" s="152" customFormat="1" ht="25.05" customHeight="1">
      <c r="A15" s="1100" t="s">
        <v>915</v>
      </c>
      <c r="B15" s="997"/>
      <c r="C15" s="1110"/>
      <c r="N15" s="809"/>
      <c r="O15" s="809"/>
    </row>
    <row r="16" spans="1:15" s="153" customFormat="1" ht="25.05" customHeight="1">
      <c r="A16" s="1101" t="s">
        <v>916</v>
      </c>
      <c r="B16" s="998"/>
      <c r="C16" s="1139"/>
      <c r="N16" s="810"/>
      <c r="O16" s="810"/>
    </row>
    <row r="17" spans="1:15" s="152" customFormat="1" ht="25.05" customHeight="1">
      <c r="A17" s="1100" t="s">
        <v>917</v>
      </c>
      <c r="B17" s="997"/>
      <c r="C17" s="1140"/>
      <c r="N17" s="809"/>
      <c r="O17" s="809"/>
    </row>
    <row r="18" spans="1:15" s="152" customFormat="1" ht="25.05" customHeight="1">
      <c r="A18" s="1101" t="s">
        <v>918</v>
      </c>
      <c r="B18" s="1150" t="s">
        <v>1091</v>
      </c>
      <c r="C18" s="1143" t="s">
        <v>979</v>
      </c>
      <c r="N18" s="809"/>
      <c r="O18" s="809"/>
    </row>
    <row r="19" spans="1:15" s="152" customFormat="1" ht="25.05" customHeight="1">
      <c r="A19" s="1101" t="s">
        <v>919</v>
      </c>
      <c r="B19" s="1006" t="s">
        <v>1093</v>
      </c>
      <c r="C19" s="1142" t="s">
        <v>1092</v>
      </c>
      <c r="N19" s="809"/>
      <c r="O19" s="809"/>
    </row>
    <row r="20" spans="1:15" s="152" customFormat="1" ht="34.950000000000003" customHeight="1">
      <c r="A20" s="1101" t="s">
        <v>920</v>
      </c>
      <c r="B20" s="1004" t="s">
        <v>1094</v>
      </c>
      <c r="C20" s="1004" t="s">
        <v>1095</v>
      </c>
      <c r="N20" s="809"/>
      <c r="O20" s="809"/>
    </row>
    <row r="21" spans="1:15" s="153" customFormat="1" ht="25.05" customHeight="1">
      <c r="A21" s="1101" t="s">
        <v>921</v>
      </c>
      <c r="B21" s="999" t="s">
        <v>1096</v>
      </c>
      <c r="C21" s="1143" t="s">
        <v>979</v>
      </c>
      <c r="N21" s="810"/>
      <c r="O21" s="810"/>
    </row>
    <row r="22" spans="1:15" s="153" customFormat="1" ht="25.05" customHeight="1">
      <c r="A22" s="1100" t="s">
        <v>922</v>
      </c>
      <c r="B22" s="996"/>
      <c r="C22" s="1141"/>
      <c r="N22" s="810"/>
      <c r="O22" s="810"/>
    </row>
    <row r="23" spans="1:15" s="152" customFormat="1" ht="40.200000000000003" customHeight="1">
      <c r="A23" s="1101" t="s">
        <v>923</v>
      </c>
      <c r="B23" s="999"/>
      <c r="C23" s="1110"/>
      <c r="N23" s="809"/>
      <c r="O23" s="809"/>
    </row>
    <row r="24" spans="1:15" s="152" customFormat="1" ht="25.05" customHeight="1">
      <c r="A24" s="1102" t="s">
        <v>924</v>
      </c>
      <c r="B24" s="1001"/>
      <c r="C24" s="1140"/>
      <c r="N24" s="809"/>
      <c r="O24" s="809"/>
    </row>
    <row r="25" spans="1:15" s="152" customFormat="1" ht="34.950000000000003" customHeight="1">
      <c r="A25" s="1102" t="s">
        <v>669</v>
      </c>
      <c r="B25" s="999" t="s">
        <v>1038</v>
      </c>
      <c r="C25" s="1113" t="s">
        <v>952</v>
      </c>
      <c r="N25" s="809"/>
      <c r="O25" s="809"/>
    </row>
    <row r="26" spans="1:15" s="152" customFormat="1" ht="25.05" customHeight="1">
      <c r="A26" s="1102" t="s">
        <v>670</v>
      </c>
      <c r="B26" s="1002"/>
      <c r="C26" s="1116"/>
      <c r="N26" s="809"/>
      <c r="O26" s="809"/>
    </row>
    <row r="27" spans="1:15" s="153" customFormat="1" ht="25.05" customHeight="1">
      <c r="A27" s="1103" t="s">
        <v>607</v>
      </c>
      <c r="B27" s="1001"/>
      <c r="C27" s="1110"/>
      <c r="N27" s="810"/>
      <c r="O27" s="810"/>
    </row>
    <row r="28" spans="1:15" s="153" customFormat="1" ht="34.950000000000003" customHeight="1">
      <c r="A28" s="1104" t="s">
        <v>925</v>
      </c>
      <c r="B28" s="998"/>
      <c r="C28" s="1113"/>
      <c r="D28" s="1150" t="s">
        <v>1079</v>
      </c>
      <c r="E28" s="1150" t="s">
        <v>1079</v>
      </c>
      <c r="F28" s="1150" t="s">
        <v>1079</v>
      </c>
      <c r="N28" s="810"/>
      <c r="O28" s="810"/>
    </row>
    <row r="29" spans="1:15" s="153" customFormat="1" ht="25.05" hidden="1" customHeight="1">
      <c r="A29" s="1106" t="s">
        <v>926</v>
      </c>
      <c r="B29" s="996"/>
      <c r="C29" s="1110" t="s">
        <v>667</v>
      </c>
      <c r="N29" s="810"/>
      <c r="O29" s="810"/>
    </row>
    <row r="30" spans="1:15" s="153" customFormat="1" ht="34.950000000000003" customHeight="1">
      <c r="A30" s="1104" t="s">
        <v>927</v>
      </c>
      <c r="B30" s="999" t="s">
        <v>1080</v>
      </c>
      <c r="C30" s="1105" t="s">
        <v>38</v>
      </c>
      <c r="N30" s="810"/>
      <c r="O30" s="810"/>
    </row>
    <row r="31" spans="1:15" s="153" customFormat="1" ht="25.05" customHeight="1">
      <c r="A31" s="1104" t="s">
        <v>963</v>
      </c>
      <c r="B31" s="998"/>
      <c r="C31" s="1105"/>
      <c r="N31" s="810"/>
      <c r="O31" s="810"/>
    </row>
    <row r="32" spans="1:15" s="668" customFormat="1" ht="25.05" customHeight="1">
      <c r="A32" s="1106" t="s">
        <v>964</v>
      </c>
      <c r="B32" s="1144" t="s">
        <v>1081</v>
      </c>
      <c r="C32" s="1105" t="s">
        <v>38</v>
      </c>
      <c r="N32" s="811"/>
      <c r="O32" s="811"/>
    </row>
    <row r="33" spans="1:15" s="668" customFormat="1" ht="25.05" customHeight="1">
      <c r="A33" s="1145" t="s">
        <v>484</v>
      </c>
      <c r="B33" s="998" t="s">
        <v>1082</v>
      </c>
      <c r="C33" s="1105" t="s">
        <v>38</v>
      </c>
      <c r="N33" s="811"/>
      <c r="O33" s="811"/>
    </row>
    <row r="34" spans="1:15" s="153" customFormat="1" ht="33.6" customHeight="1">
      <c r="A34" s="1107" t="s">
        <v>928</v>
      </c>
      <c r="B34" s="1090" t="s">
        <v>1083</v>
      </c>
      <c r="C34" s="1116"/>
      <c r="N34" s="810"/>
      <c r="O34" s="810"/>
    </row>
    <row r="35" spans="1:15" s="153" customFormat="1" ht="36.6" customHeight="1">
      <c r="A35" s="1107" t="s">
        <v>929</v>
      </c>
      <c r="B35" s="1151" t="s">
        <v>1084</v>
      </c>
      <c r="C35" s="1105" t="s">
        <v>38</v>
      </c>
      <c r="N35" s="810"/>
      <c r="O35" s="810"/>
    </row>
    <row r="36" spans="1:15" s="153" customFormat="1" ht="72.599999999999994" customHeight="1">
      <c r="A36" s="1107" t="s">
        <v>930</v>
      </c>
      <c r="B36" s="1000" t="s">
        <v>1085</v>
      </c>
      <c r="C36" s="1116" t="s">
        <v>1056</v>
      </c>
      <c r="N36" s="810"/>
      <c r="O36" s="810"/>
    </row>
    <row r="37" spans="1:15" s="153" customFormat="1" ht="53.4" customHeight="1">
      <c r="A37" s="1108" t="s">
        <v>1026</v>
      </c>
      <c r="B37" s="999" t="s">
        <v>1053</v>
      </c>
      <c r="C37" s="1116"/>
      <c r="N37" s="810"/>
      <c r="O37" s="810"/>
    </row>
    <row r="38" spans="1:15" s="153" customFormat="1" ht="25.05" customHeight="1">
      <c r="A38" s="1109" t="s">
        <v>954</v>
      </c>
      <c r="B38" s="1152" t="s">
        <v>1086</v>
      </c>
      <c r="C38" s="1110" t="s">
        <v>979</v>
      </c>
      <c r="N38" s="810"/>
      <c r="O38" s="810"/>
    </row>
    <row r="39" spans="1:15" s="153" customFormat="1" ht="33.6" customHeight="1">
      <c r="A39" s="1109" t="s">
        <v>878</v>
      </c>
      <c r="B39" s="1090" t="s">
        <v>1057</v>
      </c>
      <c r="C39" s="1111" t="s">
        <v>667</v>
      </c>
      <c r="N39" s="810"/>
      <c r="O39" s="810"/>
    </row>
    <row r="40" spans="1:15" s="1040" customFormat="1" ht="25.05" customHeight="1">
      <c r="A40" s="1112" t="s">
        <v>931</v>
      </c>
      <c r="B40" s="1004" t="s">
        <v>1054</v>
      </c>
      <c r="C40" s="1111" t="s">
        <v>667</v>
      </c>
      <c r="N40" s="1041"/>
      <c r="O40" s="1041"/>
    </row>
    <row r="41" spans="1:15" s="1040" customFormat="1" ht="54.6" customHeight="1">
      <c r="A41" s="1112" t="s">
        <v>955</v>
      </c>
      <c r="B41" s="999"/>
      <c r="C41" s="1113"/>
      <c r="N41" s="1041"/>
      <c r="O41" s="1041"/>
    </row>
    <row r="42" spans="1:15" s="1040" customFormat="1" ht="42.6" customHeight="1">
      <c r="A42" s="1114" t="s">
        <v>485</v>
      </c>
      <c r="B42" s="1096" t="s">
        <v>1070</v>
      </c>
      <c r="C42" s="1113" t="s">
        <v>979</v>
      </c>
      <c r="N42" s="1041"/>
      <c r="O42" s="1041"/>
    </row>
    <row r="43" spans="1:15" s="1040" customFormat="1" ht="35.4" customHeight="1">
      <c r="A43" s="1115" t="s">
        <v>1033</v>
      </c>
      <c r="B43" s="1096" t="s">
        <v>1071</v>
      </c>
      <c r="C43" s="1111"/>
      <c r="N43" s="1041"/>
      <c r="O43" s="1041"/>
    </row>
    <row r="44" spans="1:15" s="1040" customFormat="1" ht="25.05" customHeight="1">
      <c r="A44" s="1117" t="s">
        <v>932</v>
      </c>
      <c r="B44" s="1003" t="s">
        <v>1098</v>
      </c>
      <c r="C44" s="1110" t="s">
        <v>1052</v>
      </c>
      <c r="N44" s="1041"/>
      <c r="O44" s="1041"/>
    </row>
    <row r="45" spans="1:15" s="1040" customFormat="1" ht="34.950000000000003" customHeight="1">
      <c r="A45" s="1118" t="s">
        <v>933</v>
      </c>
      <c r="B45" s="999" t="s">
        <v>1097</v>
      </c>
      <c r="C45" s="1110"/>
      <c r="N45" s="1041"/>
      <c r="O45" s="1041"/>
    </row>
    <row r="46" spans="1:15" s="1040" customFormat="1" hidden="1">
      <c r="A46" s="1119" t="s">
        <v>486</v>
      </c>
      <c r="B46" s="1042"/>
      <c r="C46" s="1120" t="s">
        <v>667</v>
      </c>
      <c r="N46" s="1041"/>
      <c r="O46" s="1041"/>
    </row>
    <row r="47" spans="1:15" s="1040" customFormat="1" ht="34.950000000000003" hidden="1" customHeight="1">
      <c r="A47" s="1104" t="s">
        <v>934</v>
      </c>
      <c r="B47" s="998" t="s">
        <v>677</v>
      </c>
      <c r="C47" s="1121" t="s">
        <v>678</v>
      </c>
      <c r="N47" s="1041"/>
      <c r="O47" s="1041"/>
    </row>
    <row r="48" spans="1:15" s="1040" customFormat="1" ht="25.05" customHeight="1">
      <c r="A48" s="1107" t="s">
        <v>977</v>
      </c>
      <c r="B48" s="999" t="s">
        <v>1072</v>
      </c>
      <c r="C48" s="1116" t="s">
        <v>1099</v>
      </c>
      <c r="N48" s="1041"/>
      <c r="O48" s="1041"/>
    </row>
    <row r="49" spans="1:15" s="1040" customFormat="1" ht="25.05" customHeight="1">
      <c r="A49" s="1109" t="s">
        <v>487</v>
      </c>
      <c r="B49" s="1007"/>
      <c r="C49" s="1116" t="s">
        <v>1064</v>
      </c>
      <c r="N49" s="1041"/>
      <c r="O49" s="1041"/>
    </row>
    <row r="50" spans="1:15" s="153" customFormat="1" ht="39" customHeight="1">
      <c r="A50" s="1101" t="s">
        <v>935</v>
      </c>
      <c r="B50" s="1146" t="s">
        <v>1073</v>
      </c>
      <c r="C50" s="1147" t="s">
        <v>1074</v>
      </c>
      <c r="N50" s="810"/>
      <c r="O50" s="810"/>
    </row>
    <row r="51" spans="1:15" s="153" customFormat="1" ht="45.6" customHeight="1">
      <c r="A51" s="1101" t="s">
        <v>1034</v>
      </c>
      <c r="B51" s="1006"/>
      <c r="C51" s="1111"/>
      <c r="N51" s="810"/>
      <c r="O51" s="810"/>
    </row>
    <row r="52" spans="1:15" s="153" customFormat="1" ht="44.4" customHeight="1">
      <c r="A52" s="1122" t="s">
        <v>488</v>
      </c>
      <c r="B52" s="1006" t="s">
        <v>1075</v>
      </c>
      <c r="C52" s="1142" t="s">
        <v>1076</v>
      </c>
      <c r="N52" s="810"/>
      <c r="O52" s="810"/>
    </row>
    <row r="53" spans="1:15" s="1043" customFormat="1" ht="47.4" customHeight="1">
      <c r="A53" s="1122" t="s">
        <v>885</v>
      </c>
      <c r="B53" s="1148" t="s">
        <v>1077</v>
      </c>
      <c r="C53" s="1149" t="s">
        <v>1078</v>
      </c>
      <c r="N53" s="1044"/>
      <c r="O53" s="1044"/>
    </row>
    <row r="54" spans="1:15" s="153" customFormat="1" ht="34.950000000000003" customHeight="1" thickBot="1">
      <c r="A54" s="1123" t="s">
        <v>936</v>
      </c>
      <c r="B54" s="1124" t="s">
        <v>1087</v>
      </c>
      <c r="C54" s="1125"/>
      <c r="N54" s="810"/>
      <c r="O54" s="810"/>
    </row>
    <row r="55" spans="1:15" s="153" customFormat="1" ht="130.19999999999999" customHeight="1">
      <c r="A55" s="966">
        <v>10501</v>
      </c>
      <c r="B55" s="1064" t="s">
        <v>990</v>
      </c>
      <c r="C55" s="1065" t="s">
        <v>989</v>
      </c>
      <c r="N55" s="810"/>
      <c r="O55" s="810"/>
    </row>
    <row r="56" spans="1:15" s="153" customFormat="1" ht="96.6" customHeight="1">
      <c r="A56" s="974" t="s">
        <v>980</v>
      </c>
      <c r="B56" s="967" t="s">
        <v>982</v>
      </c>
      <c r="C56" s="967" t="s">
        <v>983</v>
      </c>
      <c r="N56" s="810"/>
      <c r="O56" s="810"/>
    </row>
    <row r="57" spans="1:15" s="153" customFormat="1" ht="96.6" customHeight="1">
      <c r="A57" s="974" t="s">
        <v>962</v>
      </c>
      <c r="B57" s="967" t="s">
        <v>981</v>
      </c>
      <c r="C57" s="967" t="s">
        <v>965</v>
      </c>
      <c r="N57" s="810"/>
      <c r="O57" s="810"/>
    </row>
    <row r="58" spans="1:15" s="153" customFormat="1" ht="109.8" customHeight="1">
      <c r="A58" s="974" t="s">
        <v>953</v>
      </c>
      <c r="B58" s="967" t="s">
        <v>958</v>
      </c>
      <c r="C58" s="967" t="s">
        <v>959</v>
      </c>
      <c r="N58" s="810"/>
      <c r="O58" s="810"/>
    </row>
    <row r="59" spans="1:15" s="153" customFormat="1" ht="109.8" customHeight="1">
      <c r="A59" s="974" t="s">
        <v>937</v>
      </c>
      <c r="B59" s="967" t="s">
        <v>956</v>
      </c>
      <c r="C59" s="967" t="s">
        <v>957</v>
      </c>
      <c r="N59" s="810"/>
      <c r="O59" s="810"/>
    </row>
    <row r="60" spans="1:15" s="153" customFormat="1" ht="135" customHeight="1">
      <c r="A60" s="974" t="s">
        <v>906</v>
      </c>
      <c r="B60" s="967" t="s">
        <v>907</v>
      </c>
      <c r="C60" s="967" t="s">
        <v>908</v>
      </c>
      <c r="N60" s="810"/>
      <c r="O60" s="810"/>
    </row>
    <row r="61" spans="1:15" s="153" customFormat="1" ht="135" customHeight="1">
      <c r="A61" s="966" t="s">
        <v>905</v>
      </c>
      <c r="B61" s="967" t="s">
        <v>903</v>
      </c>
      <c r="C61" s="967" t="s">
        <v>904</v>
      </c>
      <c r="N61" s="810"/>
      <c r="O61" s="810"/>
    </row>
    <row r="62" spans="1:15" s="153" customFormat="1" ht="112.8" customHeight="1">
      <c r="A62" s="966" t="s">
        <v>902</v>
      </c>
      <c r="B62" s="967" t="s">
        <v>901</v>
      </c>
      <c r="C62" s="967" t="s">
        <v>900</v>
      </c>
      <c r="N62" s="810"/>
      <c r="O62" s="810"/>
    </row>
    <row r="63" spans="1:15" s="153" customFormat="1" ht="150" customHeight="1">
      <c r="A63" s="966" t="s">
        <v>899</v>
      </c>
      <c r="B63" s="967" t="s">
        <v>898</v>
      </c>
      <c r="C63" s="967" t="s">
        <v>896</v>
      </c>
      <c r="N63" s="810"/>
      <c r="O63" s="810"/>
    </row>
    <row r="64" spans="1:15" s="153" customFormat="1" ht="150" customHeight="1">
      <c r="A64" s="966" t="s">
        <v>897</v>
      </c>
      <c r="B64" s="967" t="s">
        <v>895</v>
      </c>
      <c r="C64" s="967" t="s">
        <v>896</v>
      </c>
      <c r="N64" s="810"/>
      <c r="O64" s="810"/>
    </row>
    <row r="65" spans="1:15" s="153" customFormat="1" ht="150" customHeight="1">
      <c r="A65" s="966" t="s">
        <v>894</v>
      </c>
      <c r="B65" s="967" t="s">
        <v>892</v>
      </c>
      <c r="C65" s="967" t="s">
        <v>893</v>
      </c>
      <c r="N65" s="810"/>
      <c r="O65" s="810"/>
    </row>
    <row r="66" spans="1:15" s="153" customFormat="1" ht="150" customHeight="1">
      <c r="A66" s="966" t="s">
        <v>891</v>
      </c>
      <c r="B66" s="967" t="s">
        <v>889</v>
      </c>
      <c r="C66" s="967" t="s">
        <v>890</v>
      </c>
      <c r="N66" s="810"/>
      <c r="O66" s="810"/>
    </row>
    <row r="67" spans="1:15" s="153" customFormat="1" ht="97.2" customHeight="1">
      <c r="A67" s="966" t="s">
        <v>888</v>
      </c>
      <c r="B67" s="967" t="s">
        <v>886</v>
      </c>
      <c r="C67" s="967" t="s">
        <v>887</v>
      </c>
      <c r="N67" s="810"/>
      <c r="O67" s="810"/>
    </row>
  </sheetData>
  <mergeCells count="4">
    <mergeCell ref="B5:B7"/>
    <mergeCell ref="C5:C7"/>
    <mergeCell ref="A5:A7"/>
    <mergeCell ref="A1:C1"/>
  </mergeCells>
  <phoneticPr fontId="2" type="noConversion"/>
  <printOptions horizontalCentered="1"/>
  <pageMargins left="0.23622047244094491" right="0.23622047244094491" top="0.2" bottom="0.27559055118110237" header="0.39370078740157483" footer="0.11811023622047245"/>
  <pageSetup paperSize="9" scale="65" orientation="landscape" blackAndWhite="1" r:id="rId1"/>
  <headerFooter alignWithMargins="0">
    <oddFooter>&amp;C&amp;"Times New Roman,標準"&amp;P+2&amp;</oddFooter>
  </headerFooter>
  <rowBreaks count="1" manualBreakCount="1">
    <brk id="34" max="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enableFormatConditionsCalculation="0">
    <tabColor indexed="34"/>
  </sheetPr>
  <dimension ref="A1:K316"/>
  <sheetViews>
    <sheetView view="pageBreakPreview" topLeftCell="A3" zoomScale="85" zoomScaleNormal="100" zoomScaleSheetLayoutView="72" workbookViewId="0">
      <pane xSplit="1" ySplit="7" topLeftCell="B76" activePane="bottomRight" state="frozen"/>
      <selection activeCell="A3" sqref="A3"/>
      <selection pane="topRight" activeCell="B3" sqref="B3"/>
      <selection pane="bottomLeft" activeCell="A10" sqref="A10"/>
      <selection pane="bottomRight" activeCell="F51" sqref="F51"/>
    </sheetView>
  </sheetViews>
  <sheetFormatPr defaultColWidth="9" defaultRowHeight="16.2" outlineLevelRow="1"/>
  <cols>
    <col min="1" max="1" width="29.77734375" style="165" customWidth="1"/>
    <col min="2" max="2" width="23" style="566" customWidth="1"/>
    <col min="3" max="3" width="21.6640625" style="566" customWidth="1"/>
    <col min="4" max="4" width="21.44140625" style="161" customWidth="1"/>
    <col min="5" max="5" width="19" style="566" customWidth="1"/>
    <col min="6" max="6" width="22.44140625" style="566" customWidth="1"/>
    <col min="7" max="7" width="23.109375" style="566" customWidth="1"/>
    <col min="8" max="8" width="26.5546875" style="566" customWidth="1"/>
    <col min="9" max="9" width="24.6640625" style="165" customWidth="1"/>
    <col min="10" max="10" width="29.5546875" style="165" customWidth="1"/>
    <col min="11" max="11" width="15.88671875" style="165" customWidth="1"/>
    <col min="12" max="16384" width="9" style="165"/>
  </cols>
  <sheetData>
    <row r="1" spans="1:11">
      <c r="A1" s="163" t="s">
        <v>520</v>
      </c>
    </row>
    <row r="2" spans="1:11" ht="22.2">
      <c r="A2" s="166" t="s">
        <v>521</v>
      </c>
    </row>
    <row r="3" spans="1:11">
      <c r="A3" s="163" t="s">
        <v>522</v>
      </c>
      <c r="B3" s="118" t="s">
        <v>550</v>
      </c>
    </row>
    <row r="4" spans="1:11" ht="16.8" thickBot="1">
      <c r="A4" s="167"/>
      <c r="B4" s="719"/>
    </row>
    <row r="5" spans="1:11" ht="17.399999999999999" thickTop="1" thickBot="1">
      <c r="A5" s="168" t="s">
        <v>35</v>
      </c>
    </row>
    <row r="6" spans="1:11" s="170" customFormat="1" ht="21" thickTop="1" thickBot="1">
      <c r="A6" s="169" t="s">
        <v>554</v>
      </c>
      <c r="B6" s="569"/>
      <c r="C6" s="569"/>
      <c r="D6" s="580"/>
      <c r="E6" s="569"/>
      <c r="F6" s="569"/>
      <c r="G6" s="567"/>
      <c r="H6" s="567"/>
    </row>
    <row r="7" spans="1:11" s="164" customFormat="1" ht="16.5" customHeight="1">
      <c r="A7" s="1192" t="s">
        <v>58</v>
      </c>
      <c r="B7" s="1194" t="s">
        <v>6</v>
      </c>
      <c r="C7" s="1197" t="s">
        <v>60</v>
      </c>
      <c r="D7" s="1197" t="s">
        <v>57</v>
      </c>
      <c r="E7" s="1197" t="s">
        <v>510</v>
      </c>
      <c r="F7" s="1197" t="s">
        <v>676</v>
      </c>
      <c r="G7" s="1197" t="s">
        <v>7</v>
      </c>
      <c r="H7" s="1197" t="s">
        <v>8</v>
      </c>
      <c r="I7" s="1189" t="s">
        <v>818</v>
      </c>
    </row>
    <row r="8" spans="1:11" s="164" customFormat="1" ht="24.6">
      <c r="A8" s="1193"/>
      <c r="B8" s="1195"/>
      <c r="C8" s="1198"/>
      <c r="D8" s="1198"/>
      <c r="E8" s="1198"/>
      <c r="F8" s="1198"/>
      <c r="G8" s="1198"/>
      <c r="H8" s="1198"/>
      <c r="I8" s="1190"/>
      <c r="J8" s="171" t="s">
        <v>940</v>
      </c>
    </row>
    <row r="9" spans="1:11" s="164" customFormat="1">
      <c r="A9" s="1193"/>
      <c r="B9" s="1196"/>
      <c r="C9" s="1199"/>
      <c r="D9" s="1199"/>
      <c r="E9" s="1199"/>
      <c r="F9" s="1199"/>
      <c r="G9" s="1199"/>
      <c r="H9" s="1199"/>
      <c r="I9" s="1191"/>
    </row>
    <row r="10" spans="1:11" s="176" customFormat="1" ht="19.8">
      <c r="A10" s="172" t="s">
        <v>606</v>
      </c>
      <c r="B10" s="669">
        <f t="shared" ref="B10:H10" si="0">B11+B14+B17+B19+B24+B26</f>
        <v>4050102539</v>
      </c>
      <c r="C10" s="669">
        <f t="shared" si="0"/>
        <v>15074</v>
      </c>
      <c r="D10" s="669">
        <f t="shared" si="0"/>
        <v>11686147</v>
      </c>
      <c r="E10" s="669">
        <f t="shared" si="0"/>
        <v>0</v>
      </c>
      <c r="F10" s="669">
        <f t="shared" si="0"/>
        <v>600136533</v>
      </c>
      <c r="G10" s="669">
        <f t="shared" si="0"/>
        <v>470653020</v>
      </c>
      <c r="H10" s="669">
        <f t="shared" si="0"/>
        <v>1642581165</v>
      </c>
      <c r="I10" s="173">
        <f>SUM(B10:H10)</f>
        <v>6775174478</v>
      </c>
      <c r="J10" s="403">
        <f>J11+J14+J17+J19+J24+J26</f>
        <v>6775174478</v>
      </c>
      <c r="K10" s="175">
        <f t="shared" ref="K10:K48" si="1">I10-J10</f>
        <v>0</v>
      </c>
    </row>
    <row r="11" spans="1:11" s="179" customFormat="1">
      <c r="A11" s="177" t="s">
        <v>515</v>
      </c>
      <c r="B11" s="253">
        <f>B12+B13</f>
        <v>0</v>
      </c>
      <c r="C11" s="253">
        <f>C12</f>
        <v>0</v>
      </c>
      <c r="D11" s="253">
        <f>D12</f>
        <v>99446</v>
      </c>
      <c r="E11" s="253">
        <f>E12</f>
        <v>0</v>
      </c>
      <c r="F11" s="253">
        <f>F12</f>
        <v>0</v>
      </c>
      <c r="G11" s="253">
        <f>G12+G13</f>
        <v>0</v>
      </c>
      <c r="H11" s="253">
        <f>H12+H13</f>
        <v>0</v>
      </c>
      <c r="I11" s="178">
        <f>SUM(B11:H11)</f>
        <v>99446</v>
      </c>
      <c r="J11" s="403">
        <f>來源餘絀表!C11</f>
        <v>99446</v>
      </c>
      <c r="K11" s="175">
        <f t="shared" si="1"/>
        <v>0</v>
      </c>
    </row>
    <row r="12" spans="1:11">
      <c r="A12" s="180" t="s">
        <v>523</v>
      </c>
      <c r="B12" s="254"/>
      <c r="C12" s="254"/>
      <c r="D12" s="384">
        <v>99446</v>
      </c>
      <c r="E12" s="254"/>
      <c r="F12" s="254"/>
      <c r="G12" s="254"/>
      <c r="H12" s="254"/>
      <c r="I12" s="178">
        <f t="shared" ref="I12:I29" si="2">SUM(B12:H12)</f>
        <v>99446</v>
      </c>
      <c r="J12" s="403">
        <f>來源餘絀表!C12</f>
        <v>99446</v>
      </c>
      <c r="K12" s="175">
        <f t="shared" si="1"/>
        <v>0</v>
      </c>
    </row>
    <row r="13" spans="1:11">
      <c r="A13" s="156" t="s">
        <v>524</v>
      </c>
      <c r="B13" s="254">
        <v>0</v>
      </c>
      <c r="C13" s="254"/>
      <c r="D13" s="384"/>
      <c r="E13" s="254"/>
      <c r="F13" s="254"/>
      <c r="G13" s="254"/>
      <c r="H13" s="254"/>
      <c r="I13" s="178">
        <f t="shared" si="2"/>
        <v>0</v>
      </c>
      <c r="J13" s="403">
        <f>來源餘絀表!C13</f>
        <v>0</v>
      </c>
      <c r="K13" s="175">
        <f t="shared" si="1"/>
        <v>0</v>
      </c>
    </row>
    <row r="14" spans="1:11" s="179" customFormat="1">
      <c r="A14" s="177" t="s">
        <v>525</v>
      </c>
      <c r="B14" s="253">
        <f t="shared" ref="B14:G14" si="3">SUM(B15:B16)</f>
        <v>0</v>
      </c>
      <c r="C14" s="253">
        <f t="shared" si="3"/>
        <v>0</v>
      </c>
      <c r="D14" s="253">
        <f t="shared" si="3"/>
        <v>55451739</v>
      </c>
      <c r="E14" s="253">
        <f t="shared" si="3"/>
        <v>0</v>
      </c>
      <c r="F14" s="253">
        <f t="shared" si="3"/>
        <v>0</v>
      </c>
      <c r="G14" s="253">
        <f t="shared" si="3"/>
        <v>0</v>
      </c>
      <c r="H14" s="253">
        <f>SUM(H15:H16)</f>
        <v>0</v>
      </c>
      <c r="I14" s="178">
        <f t="shared" si="2"/>
        <v>55451739</v>
      </c>
      <c r="J14" s="403">
        <f>來源餘絀表!C14</f>
        <v>55451739</v>
      </c>
      <c r="K14" s="175">
        <f t="shared" si="1"/>
        <v>0</v>
      </c>
    </row>
    <row r="15" spans="1:11">
      <c r="A15" s="180" t="s">
        <v>526</v>
      </c>
      <c r="B15" s="254"/>
      <c r="C15" s="254"/>
      <c r="D15" s="384">
        <v>42998499</v>
      </c>
      <c r="E15" s="254"/>
      <c r="F15" s="254"/>
      <c r="G15" s="254"/>
      <c r="H15" s="254"/>
      <c r="I15" s="178">
        <f t="shared" si="2"/>
        <v>42998499</v>
      </c>
      <c r="J15" s="403">
        <f>來源餘絀表!C15</f>
        <v>42998499</v>
      </c>
      <c r="K15" s="175">
        <f t="shared" si="1"/>
        <v>0</v>
      </c>
    </row>
    <row r="16" spans="1:11">
      <c r="A16" s="180" t="s">
        <v>527</v>
      </c>
      <c r="B16" s="254"/>
      <c r="C16" s="254"/>
      <c r="D16" s="384">
        <v>12453240</v>
      </c>
      <c r="E16" s="254"/>
      <c r="F16" s="254"/>
      <c r="G16" s="254"/>
      <c r="H16" s="254"/>
      <c r="I16" s="178">
        <f t="shared" si="2"/>
        <v>12453240</v>
      </c>
      <c r="J16" s="403">
        <f>來源餘絀表!C16</f>
        <v>12453240</v>
      </c>
      <c r="K16" s="175">
        <f t="shared" si="1"/>
        <v>0</v>
      </c>
    </row>
    <row r="17" spans="1:11" s="179" customFormat="1">
      <c r="A17" s="177" t="s">
        <v>528</v>
      </c>
      <c r="B17" s="253">
        <f t="shared" ref="B17:H17" si="4">B18</f>
        <v>281713189</v>
      </c>
      <c r="C17" s="253">
        <f t="shared" si="4"/>
        <v>0</v>
      </c>
      <c r="D17" s="253">
        <f t="shared" si="4"/>
        <v>0</v>
      </c>
      <c r="E17" s="253">
        <f t="shared" si="4"/>
        <v>0</v>
      </c>
      <c r="F17" s="253">
        <f t="shared" si="4"/>
        <v>0</v>
      </c>
      <c r="G17" s="253">
        <f t="shared" si="4"/>
        <v>0</v>
      </c>
      <c r="H17" s="253">
        <f t="shared" si="4"/>
        <v>0</v>
      </c>
      <c r="I17" s="178">
        <f t="shared" si="2"/>
        <v>281713189</v>
      </c>
      <c r="J17" s="403">
        <f>來源餘絀表!C17</f>
        <v>281713189</v>
      </c>
      <c r="K17" s="175">
        <f t="shared" si="1"/>
        <v>0</v>
      </c>
    </row>
    <row r="18" spans="1:11">
      <c r="A18" s="183" t="s">
        <v>138</v>
      </c>
      <c r="B18" s="254">
        <v>281713189</v>
      </c>
      <c r="C18" s="254"/>
      <c r="D18" s="384"/>
      <c r="E18" s="254"/>
      <c r="F18" s="254"/>
      <c r="G18" s="254"/>
      <c r="H18" s="254"/>
      <c r="I18" s="178">
        <f t="shared" si="2"/>
        <v>281713189</v>
      </c>
      <c r="J18" s="403">
        <f>來源餘絀表!C18</f>
        <v>281713189</v>
      </c>
      <c r="K18" s="175">
        <f t="shared" si="1"/>
        <v>0</v>
      </c>
    </row>
    <row r="19" spans="1:11" s="179" customFormat="1">
      <c r="A19" s="177" t="s">
        <v>529</v>
      </c>
      <c r="B19" s="253">
        <f t="shared" ref="B19:G19" si="5">SUM(B20:B23)</f>
        <v>2609412</v>
      </c>
      <c r="C19" s="253">
        <f t="shared" si="5"/>
        <v>15074</v>
      </c>
      <c r="D19" s="253">
        <f t="shared" si="5"/>
        <v>12375130</v>
      </c>
      <c r="E19" s="253">
        <f t="shared" si="5"/>
        <v>0</v>
      </c>
      <c r="F19" s="253">
        <f t="shared" si="5"/>
        <v>128283</v>
      </c>
      <c r="G19" s="253">
        <f t="shared" si="5"/>
        <v>1538</v>
      </c>
      <c r="H19" s="253">
        <f>SUM(H20:H23)</f>
        <v>24795</v>
      </c>
      <c r="I19" s="178">
        <f t="shared" si="2"/>
        <v>15154232</v>
      </c>
      <c r="J19" s="403">
        <f>來源餘絀表!C19</f>
        <v>15154232</v>
      </c>
      <c r="K19" s="175">
        <f t="shared" si="1"/>
        <v>0</v>
      </c>
    </row>
    <row r="20" spans="1:11">
      <c r="A20" s="180" t="s">
        <v>530</v>
      </c>
      <c r="B20" s="254">
        <v>7194</v>
      </c>
      <c r="C20" s="254"/>
      <c r="D20" s="384"/>
      <c r="E20" s="254"/>
      <c r="F20" s="254"/>
      <c r="G20" s="254"/>
      <c r="H20" s="254"/>
      <c r="I20" s="178">
        <f t="shared" si="2"/>
        <v>7194</v>
      </c>
      <c r="J20" s="403">
        <f>來源餘絀表!C20</f>
        <v>7194</v>
      </c>
      <c r="K20" s="175">
        <f t="shared" si="1"/>
        <v>0</v>
      </c>
    </row>
    <row r="21" spans="1:11">
      <c r="A21" s="180" t="s">
        <v>179</v>
      </c>
      <c r="B21" s="254"/>
      <c r="C21" s="254"/>
      <c r="D21" s="384">
        <v>390476</v>
      </c>
      <c r="E21" s="254"/>
      <c r="F21" s="254"/>
      <c r="G21" s="254"/>
      <c r="H21" s="254"/>
      <c r="I21" s="178">
        <f t="shared" si="2"/>
        <v>390476</v>
      </c>
      <c r="J21" s="403">
        <f>來源餘絀表!C21</f>
        <v>390476</v>
      </c>
      <c r="K21" s="175">
        <f t="shared" si="1"/>
        <v>0</v>
      </c>
    </row>
    <row r="22" spans="1:11">
      <c r="A22" s="180" t="s">
        <v>531</v>
      </c>
      <c r="B22" s="254"/>
      <c r="C22" s="254"/>
      <c r="D22" s="384">
        <v>1712303</v>
      </c>
      <c r="E22" s="254"/>
      <c r="F22" s="254"/>
      <c r="G22" s="254"/>
      <c r="H22" s="254"/>
      <c r="I22" s="178">
        <f t="shared" si="2"/>
        <v>1712303</v>
      </c>
      <c r="J22" s="403">
        <f>來源餘絀表!C22</f>
        <v>1712303</v>
      </c>
      <c r="K22" s="175">
        <f t="shared" si="1"/>
        <v>0</v>
      </c>
    </row>
    <row r="23" spans="1:11">
      <c r="A23" s="180" t="s">
        <v>532</v>
      </c>
      <c r="B23" s="254">
        <v>2602218</v>
      </c>
      <c r="C23" s="254">
        <v>15074</v>
      </c>
      <c r="D23" s="384">
        <v>10272351</v>
      </c>
      <c r="E23" s="254">
        <v>0</v>
      </c>
      <c r="F23" s="254">
        <v>128283</v>
      </c>
      <c r="G23" s="254">
        <v>1538</v>
      </c>
      <c r="H23" s="254">
        <v>24795</v>
      </c>
      <c r="I23" s="178">
        <f t="shared" si="2"/>
        <v>13044259</v>
      </c>
      <c r="J23" s="403">
        <f>來源餘絀表!C23</f>
        <v>13044259</v>
      </c>
      <c r="K23" s="175">
        <f t="shared" si="1"/>
        <v>0</v>
      </c>
    </row>
    <row r="24" spans="1:11" s="179" customFormat="1">
      <c r="A24" s="177" t="s">
        <v>533</v>
      </c>
      <c r="B24" s="253">
        <f t="shared" ref="B24:H24" si="6">B25</f>
        <v>3797000000</v>
      </c>
      <c r="C24" s="253">
        <f t="shared" si="6"/>
        <v>0</v>
      </c>
      <c r="D24" s="253">
        <f t="shared" si="6"/>
        <v>0</v>
      </c>
      <c r="E24" s="253">
        <f>E25</f>
        <v>0</v>
      </c>
      <c r="F24" s="253">
        <f t="shared" si="6"/>
        <v>600000000</v>
      </c>
      <c r="G24" s="253">
        <f t="shared" si="6"/>
        <v>500000000</v>
      </c>
      <c r="H24" s="253">
        <f t="shared" si="6"/>
        <v>1652000000</v>
      </c>
      <c r="I24" s="178">
        <f t="shared" si="2"/>
        <v>6549000000</v>
      </c>
      <c r="J24" s="403">
        <f>來源餘絀表!C24</f>
        <v>6549000000</v>
      </c>
      <c r="K24" s="175">
        <f t="shared" si="1"/>
        <v>0</v>
      </c>
    </row>
    <row r="25" spans="1:11" s="185" customFormat="1">
      <c r="A25" s="184" t="s">
        <v>313</v>
      </c>
      <c r="B25" s="254">
        <v>3797000000</v>
      </c>
      <c r="C25" s="254"/>
      <c r="D25" s="316"/>
      <c r="E25" s="254"/>
      <c r="F25" s="254">
        <v>600000000</v>
      </c>
      <c r="G25" s="254">
        <v>500000000</v>
      </c>
      <c r="H25" s="254">
        <v>1652000000</v>
      </c>
      <c r="I25" s="178">
        <f t="shared" si="2"/>
        <v>6549000000</v>
      </c>
      <c r="J25" s="403">
        <f>來源餘絀表!C25</f>
        <v>6549000000</v>
      </c>
      <c r="K25" s="175">
        <f t="shared" si="1"/>
        <v>0</v>
      </c>
    </row>
    <row r="26" spans="1:11" s="179" customFormat="1">
      <c r="A26" s="177" t="s">
        <v>314</v>
      </c>
      <c r="B26" s="253">
        <f>SUM(B27:B28)</f>
        <v>-31220062</v>
      </c>
      <c r="C26" s="253">
        <f t="shared" ref="C26:H26" si="7">SUM(C27:C28)</f>
        <v>0</v>
      </c>
      <c r="D26" s="253">
        <f t="shared" si="7"/>
        <v>-56240168</v>
      </c>
      <c r="E26" s="253">
        <f t="shared" si="7"/>
        <v>0</v>
      </c>
      <c r="F26" s="253">
        <f t="shared" si="7"/>
        <v>8250</v>
      </c>
      <c r="G26" s="253">
        <f t="shared" si="7"/>
        <v>-29348518</v>
      </c>
      <c r="H26" s="253">
        <f t="shared" si="7"/>
        <v>-9443630</v>
      </c>
      <c r="I26" s="178">
        <f t="shared" si="2"/>
        <v>-126244128</v>
      </c>
      <c r="J26" s="403">
        <f>來源餘絀表!C26</f>
        <v>-126244128</v>
      </c>
      <c r="K26" s="175">
        <f t="shared" si="1"/>
        <v>0</v>
      </c>
    </row>
    <row r="27" spans="1:11">
      <c r="A27" s="180" t="s">
        <v>315</v>
      </c>
      <c r="B27" s="254">
        <v>-31220062</v>
      </c>
      <c r="C27" s="254"/>
      <c r="D27" s="384">
        <v>-56240168</v>
      </c>
      <c r="E27" s="254"/>
      <c r="F27" s="254">
        <v>8250</v>
      </c>
      <c r="G27" s="254">
        <v>-29348518</v>
      </c>
      <c r="H27" s="254">
        <v>-9443630</v>
      </c>
      <c r="I27" s="178">
        <f t="shared" si="2"/>
        <v>-126244128</v>
      </c>
      <c r="J27" s="403">
        <f>來源餘絀表!C27</f>
        <v>-126244128</v>
      </c>
      <c r="K27" s="175">
        <f t="shared" si="1"/>
        <v>0</v>
      </c>
    </row>
    <row r="28" spans="1:11">
      <c r="A28" s="180" t="s">
        <v>556</v>
      </c>
      <c r="B28" s="254"/>
      <c r="C28" s="254"/>
      <c r="D28" s="384"/>
      <c r="E28" s="254"/>
      <c r="F28" s="254"/>
      <c r="G28" s="254"/>
      <c r="H28" s="254"/>
      <c r="I28" s="178">
        <f t="shared" si="2"/>
        <v>0</v>
      </c>
      <c r="J28" s="403">
        <f>來源餘絀表!C28</f>
        <v>0</v>
      </c>
      <c r="K28" s="175">
        <f t="shared" si="1"/>
        <v>0</v>
      </c>
    </row>
    <row r="29" spans="1:11" s="176" customFormat="1" ht="19.8">
      <c r="A29" s="172" t="s">
        <v>607</v>
      </c>
      <c r="B29" s="670">
        <f>B30+B33+B34+B37+B38+B39+B40+B41+B42+B43+B44+B65</f>
        <v>2239108222</v>
      </c>
      <c r="C29" s="670">
        <f>C51</f>
        <v>4141238</v>
      </c>
      <c r="D29" s="670">
        <f>D45+D46+D49+D54</f>
        <v>122781373</v>
      </c>
      <c r="E29" s="670">
        <f>E54+E65</f>
        <v>0</v>
      </c>
      <c r="F29" s="670">
        <f>F50</f>
        <v>589670636</v>
      </c>
      <c r="G29" s="670">
        <f>G55+G56+G57+G58</f>
        <v>227174100</v>
      </c>
      <c r="H29" s="670">
        <f>H59+H62</f>
        <v>398813969</v>
      </c>
      <c r="I29" s="325">
        <f t="shared" si="2"/>
        <v>3581689538</v>
      </c>
      <c r="J29" s="404">
        <f>J30+J33+J34+J37+J38+J39+J40+J41+J42+J43+J44+J45+J46+J49+J50+J51+J52+J53+J54+J55+J56+J57+J59+J62+J65+J74</f>
        <v>3581689538</v>
      </c>
      <c r="K29" s="175">
        <f t="shared" si="1"/>
        <v>0</v>
      </c>
    </row>
    <row r="30" spans="1:11" s="179" customFormat="1" ht="30">
      <c r="A30" s="187" t="s">
        <v>316</v>
      </c>
      <c r="B30" s="253">
        <f t="shared" ref="B30:H30" si="8">SUM(B31:B32)</f>
        <v>1535753</v>
      </c>
      <c r="C30" s="253">
        <f t="shared" si="8"/>
        <v>0</v>
      </c>
      <c r="D30" s="253">
        <f t="shared" si="8"/>
        <v>0</v>
      </c>
      <c r="E30" s="253">
        <f t="shared" si="8"/>
        <v>0</v>
      </c>
      <c r="F30" s="253">
        <f t="shared" si="8"/>
        <v>0</v>
      </c>
      <c r="G30" s="253">
        <f t="shared" si="8"/>
        <v>0</v>
      </c>
      <c r="H30" s="253">
        <f t="shared" si="8"/>
        <v>0</v>
      </c>
      <c r="I30" s="178">
        <f>SUM(B30:H30)</f>
        <v>1535753</v>
      </c>
      <c r="J30" s="404">
        <f>來源餘絀表!C30</f>
        <v>1535753</v>
      </c>
      <c r="K30" s="175">
        <f t="shared" si="1"/>
        <v>0</v>
      </c>
    </row>
    <row r="31" spans="1:11">
      <c r="A31" s="188" t="s">
        <v>424</v>
      </c>
      <c r="B31" s="254">
        <v>703000</v>
      </c>
      <c r="C31" s="254"/>
      <c r="D31" s="384"/>
      <c r="E31" s="254"/>
      <c r="F31" s="254"/>
      <c r="G31" s="254"/>
      <c r="H31" s="254"/>
      <c r="I31" s="178">
        <f t="shared" ref="I31:I88" si="9">SUM(B31:H31)</f>
        <v>703000</v>
      </c>
      <c r="J31" s="404">
        <f>來源餘絀表!C31</f>
        <v>703000</v>
      </c>
      <c r="K31" s="175">
        <f t="shared" si="1"/>
        <v>0</v>
      </c>
    </row>
    <row r="32" spans="1:11">
      <c r="A32" s="188" t="s">
        <v>425</v>
      </c>
      <c r="B32" s="254">
        <v>832753</v>
      </c>
      <c r="C32" s="254"/>
      <c r="D32" s="384"/>
      <c r="E32" s="254"/>
      <c r="F32" s="254"/>
      <c r="G32" s="254"/>
      <c r="H32" s="254"/>
      <c r="I32" s="178">
        <f t="shared" si="9"/>
        <v>832753</v>
      </c>
      <c r="J32" s="404">
        <f>來源餘絀表!C32</f>
        <v>832753</v>
      </c>
      <c r="K32" s="175">
        <f t="shared" si="1"/>
        <v>0</v>
      </c>
    </row>
    <row r="33" spans="1:11" s="179" customFormat="1" ht="30">
      <c r="A33" s="187" t="s">
        <v>426</v>
      </c>
      <c r="B33" s="253">
        <v>964611075</v>
      </c>
      <c r="C33" s="1097"/>
      <c r="D33" s="253"/>
      <c r="E33" s="253"/>
      <c r="F33" s="253"/>
      <c r="G33" s="253"/>
      <c r="H33" s="253"/>
      <c r="I33" s="178">
        <f t="shared" si="9"/>
        <v>964611075</v>
      </c>
      <c r="J33" s="404">
        <f>來源餘絀表!C33</f>
        <v>964611075</v>
      </c>
      <c r="K33" s="175">
        <f t="shared" si="1"/>
        <v>0</v>
      </c>
    </row>
    <row r="34" spans="1:11" s="179" customFormat="1">
      <c r="A34" s="189" t="s">
        <v>427</v>
      </c>
      <c r="B34" s="253">
        <f>B36+B35</f>
        <v>1060833321</v>
      </c>
      <c r="C34" s="253">
        <f>SUM(C35:C36)</f>
        <v>0</v>
      </c>
      <c r="D34" s="253">
        <f>SUM(D35:D36)</f>
        <v>0</v>
      </c>
      <c r="E34" s="253">
        <f>SUM(E35:E36)</f>
        <v>0</v>
      </c>
      <c r="F34" s="253">
        <f>SUM(F35:F36)</f>
        <v>0</v>
      </c>
      <c r="G34" s="253">
        <f>SUM(G35:G36)</f>
        <v>0</v>
      </c>
      <c r="H34" s="253"/>
      <c r="I34" s="178">
        <f t="shared" si="9"/>
        <v>1060833321</v>
      </c>
      <c r="J34" s="404">
        <f>來源餘絀表!C34</f>
        <v>1060833321</v>
      </c>
      <c r="K34" s="175">
        <f t="shared" si="1"/>
        <v>0</v>
      </c>
    </row>
    <row r="35" spans="1:11">
      <c r="A35" s="188" t="s">
        <v>424</v>
      </c>
      <c r="B35" s="254">
        <v>30975</v>
      </c>
      <c r="C35" s="254"/>
      <c r="D35" s="384"/>
      <c r="E35" s="254"/>
      <c r="F35" s="254"/>
      <c r="G35" s="254"/>
      <c r="H35" s="254"/>
      <c r="I35" s="178">
        <f t="shared" si="9"/>
        <v>30975</v>
      </c>
      <c r="J35" s="404">
        <f>來源餘絀表!C35</f>
        <v>30975</v>
      </c>
      <c r="K35" s="175">
        <f t="shared" si="1"/>
        <v>0</v>
      </c>
    </row>
    <row r="36" spans="1:11">
      <c r="A36" s="188" t="s">
        <v>425</v>
      </c>
      <c r="B36" s="254">
        <v>1060802346</v>
      </c>
      <c r="C36" s="254"/>
      <c r="D36" s="384"/>
      <c r="E36" s="254"/>
      <c r="F36" s="254"/>
      <c r="G36" s="254"/>
      <c r="H36" s="254"/>
      <c r="I36" s="178">
        <f t="shared" si="9"/>
        <v>1060802346</v>
      </c>
      <c r="J36" s="404">
        <f>來源餘絀表!C36</f>
        <v>1060802346</v>
      </c>
      <c r="K36" s="175">
        <f t="shared" si="1"/>
        <v>0</v>
      </c>
    </row>
    <row r="37" spans="1:11" s="179" customFormat="1" ht="18" customHeight="1">
      <c r="A37" s="190" t="s">
        <v>428</v>
      </c>
      <c r="B37" s="253">
        <v>907173</v>
      </c>
      <c r="C37" s="253"/>
      <c r="D37" s="253"/>
      <c r="E37" s="253"/>
      <c r="F37" s="253"/>
      <c r="G37" s="253"/>
      <c r="H37" s="253"/>
      <c r="I37" s="178">
        <f t="shared" si="9"/>
        <v>907173</v>
      </c>
      <c r="J37" s="404">
        <f>來源餘絀表!C37</f>
        <v>907173</v>
      </c>
      <c r="K37" s="175">
        <f t="shared" si="1"/>
        <v>0</v>
      </c>
    </row>
    <row r="38" spans="1:11" s="179" customFormat="1">
      <c r="A38" s="191" t="s">
        <v>429</v>
      </c>
      <c r="B38" s="965">
        <v>80221514</v>
      </c>
      <c r="C38" s="253"/>
      <c r="D38" s="253"/>
      <c r="E38" s="253"/>
      <c r="F38" s="253"/>
      <c r="G38" s="253"/>
      <c r="H38" s="253"/>
      <c r="I38" s="178">
        <f t="shared" si="9"/>
        <v>80221514</v>
      </c>
      <c r="J38" s="404">
        <f>來源餘絀表!C38</f>
        <v>80221514</v>
      </c>
      <c r="K38" s="175">
        <f t="shared" si="1"/>
        <v>0</v>
      </c>
    </row>
    <row r="39" spans="1:11" s="179" customFormat="1" ht="30">
      <c r="A39" s="192" t="s">
        <v>430</v>
      </c>
      <c r="B39" s="965">
        <v>1860000</v>
      </c>
      <c r="C39" s="253"/>
      <c r="D39" s="253"/>
      <c r="E39" s="253"/>
      <c r="F39" s="253"/>
      <c r="G39" s="253"/>
      <c r="H39" s="253"/>
      <c r="I39" s="178">
        <f t="shared" si="9"/>
        <v>1860000</v>
      </c>
      <c r="J39" s="404">
        <f>來源餘絀表!C39</f>
        <v>1860000</v>
      </c>
      <c r="K39" s="175">
        <f t="shared" si="1"/>
        <v>0</v>
      </c>
    </row>
    <row r="40" spans="1:11" s="179" customFormat="1">
      <c r="A40" s="194" t="s">
        <v>431</v>
      </c>
      <c r="B40" s="965">
        <v>110000000</v>
      </c>
      <c r="C40" s="253"/>
      <c r="D40" s="253"/>
      <c r="E40" s="253"/>
      <c r="F40" s="253"/>
      <c r="G40" s="253"/>
      <c r="H40" s="253"/>
      <c r="I40" s="178">
        <f t="shared" si="9"/>
        <v>110000000</v>
      </c>
      <c r="J40" s="404">
        <f>來源餘絀表!C40</f>
        <v>110000000</v>
      </c>
      <c r="K40" s="175">
        <f t="shared" si="1"/>
        <v>0</v>
      </c>
    </row>
    <row r="41" spans="1:11">
      <c r="A41" s="192" t="s">
        <v>432</v>
      </c>
      <c r="B41" s="253">
        <v>10567000</v>
      </c>
      <c r="C41" s="254"/>
      <c r="D41" s="254"/>
      <c r="E41" s="254"/>
      <c r="F41" s="254"/>
      <c r="G41" s="254"/>
      <c r="H41" s="254"/>
      <c r="I41" s="178">
        <f t="shared" si="9"/>
        <v>10567000</v>
      </c>
      <c r="J41" s="404">
        <f>來源餘絀表!C41</f>
        <v>10567000</v>
      </c>
      <c r="K41" s="175">
        <f t="shared" si="1"/>
        <v>0</v>
      </c>
    </row>
    <row r="42" spans="1:11" ht="30">
      <c r="A42" s="193" t="s">
        <v>1037</v>
      </c>
      <c r="B42" s="254">
        <v>724000</v>
      </c>
      <c r="C42" s="254"/>
      <c r="D42" s="254"/>
      <c r="E42" s="254"/>
      <c r="F42" s="254"/>
      <c r="G42" s="254"/>
      <c r="H42" s="254"/>
      <c r="I42" s="178">
        <f t="shared" si="9"/>
        <v>724000</v>
      </c>
      <c r="J42" s="404">
        <f>來源餘絀表!C42</f>
        <v>724000</v>
      </c>
      <c r="K42" s="175">
        <f t="shared" si="1"/>
        <v>0</v>
      </c>
    </row>
    <row r="43" spans="1:11">
      <c r="A43" s="193" t="s">
        <v>433</v>
      </c>
      <c r="B43" s="254">
        <v>0</v>
      </c>
      <c r="C43" s="254"/>
      <c r="D43" s="254"/>
      <c r="E43" s="254"/>
      <c r="F43" s="254"/>
      <c r="G43" s="254"/>
      <c r="H43" s="254"/>
      <c r="I43" s="178">
        <f t="shared" si="9"/>
        <v>0</v>
      </c>
      <c r="J43" s="404">
        <f>來源餘絀表!C43</f>
        <v>0</v>
      </c>
      <c r="K43" s="175">
        <f t="shared" si="1"/>
        <v>0</v>
      </c>
    </row>
    <row r="44" spans="1:11">
      <c r="A44" s="193" t="s">
        <v>877</v>
      </c>
      <c r="B44" s="254">
        <v>7804985</v>
      </c>
      <c r="C44" s="254"/>
      <c r="D44" s="254"/>
      <c r="E44" s="254"/>
      <c r="F44" s="254"/>
      <c r="G44" s="254"/>
      <c r="H44" s="254"/>
      <c r="I44" s="178">
        <f t="shared" si="9"/>
        <v>7804985</v>
      </c>
      <c r="J44" s="404">
        <f>來源餘絀表!C44</f>
        <v>7804985</v>
      </c>
      <c r="K44" s="175">
        <f t="shared" si="1"/>
        <v>0</v>
      </c>
    </row>
    <row r="45" spans="1:11" s="196" customFormat="1">
      <c r="A45" s="195" t="s">
        <v>434</v>
      </c>
      <c r="B45" s="671"/>
      <c r="C45" s="671"/>
      <c r="D45" s="671">
        <v>18852270</v>
      </c>
      <c r="E45" s="671"/>
      <c r="F45" s="671"/>
      <c r="G45" s="671"/>
      <c r="H45" s="671"/>
      <c r="I45" s="178">
        <f t="shared" si="9"/>
        <v>18852270</v>
      </c>
      <c r="J45" s="404">
        <f>來源餘絀表!C45</f>
        <v>18852270</v>
      </c>
      <c r="K45" s="175">
        <f t="shared" si="1"/>
        <v>0</v>
      </c>
    </row>
    <row r="46" spans="1:11" s="196" customFormat="1" ht="30">
      <c r="A46" s="197" t="s">
        <v>435</v>
      </c>
      <c r="B46" s="671">
        <f t="shared" ref="B46:G46" si="10">SUM(B47:B48)</f>
        <v>0</v>
      </c>
      <c r="C46" s="671">
        <f t="shared" si="10"/>
        <v>0</v>
      </c>
      <c r="D46" s="671">
        <f t="shared" si="10"/>
        <v>93538620</v>
      </c>
      <c r="E46" s="671">
        <f t="shared" si="10"/>
        <v>0</v>
      </c>
      <c r="F46" s="671">
        <f t="shared" si="10"/>
        <v>0</v>
      </c>
      <c r="G46" s="671">
        <f t="shared" si="10"/>
        <v>0</v>
      </c>
      <c r="H46" s="671"/>
      <c r="I46" s="178">
        <f t="shared" si="9"/>
        <v>93538620</v>
      </c>
      <c r="J46" s="404">
        <f>來源餘絀表!C46</f>
        <v>93538620</v>
      </c>
      <c r="K46" s="175">
        <f t="shared" si="1"/>
        <v>0</v>
      </c>
    </row>
    <row r="47" spans="1:11">
      <c r="A47" s="188" t="s">
        <v>424</v>
      </c>
      <c r="B47" s="254"/>
      <c r="C47" s="254"/>
      <c r="D47" s="384">
        <v>42202617</v>
      </c>
      <c r="E47" s="254"/>
      <c r="F47" s="254"/>
      <c r="G47" s="254"/>
      <c r="H47" s="254"/>
      <c r="I47" s="178">
        <f t="shared" si="9"/>
        <v>42202617</v>
      </c>
      <c r="J47" s="404">
        <f>來源餘絀表!C47</f>
        <v>42202617</v>
      </c>
      <c r="K47" s="175">
        <f t="shared" si="1"/>
        <v>0</v>
      </c>
    </row>
    <row r="48" spans="1:11">
      <c r="A48" s="188" t="s">
        <v>425</v>
      </c>
      <c r="B48" s="254"/>
      <c r="C48" s="254"/>
      <c r="D48" s="384">
        <v>51336003</v>
      </c>
      <c r="E48" s="254"/>
      <c r="F48" s="254"/>
      <c r="G48" s="254"/>
      <c r="H48" s="254"/>
      <c r="I48" s="178">
        <f t="shared" si="9"/>
        <v>51336003</v>
      </c>
      <c r="J48" s="404">
        <f>來源餘絀表!C48</f>
        <v>51336003</v>
      </c>
      <c r="K48" s="175">
        <f t="shared" si="1"/>
        <v>0</v>
      </c>
    </row>
    <row r="49" spans="1:11" s="196" customFormat="1">
      <c r="A49" s="198" t="s">
        <v>436</v>
      </c>
      <c r="B49" s="671"/>
      <c r="C49" s="671"/>
      <c r="D49" s="671">
        <v>10249124</v>
      </c>
      <c r="E49" s="671"/>
      <c r="F49" s="671"/>
      <c r="G49" s="671"/>
      <c r="H49" s="671"/>
      <c r="I49" s="178">
        <f t="shared" si="9"/>
        <v>10249124</v>
      </c>
      <c r="J49" s="404">
        <f>來源餘絀表!C49</f>
        <v>10249124</v>
      </c>
      <c r="K49" s="175">
        <f>I49-J49</f>
        <v>0</v>
      </c>
    </row>
    <row r="50" spans="1:11" s="200" customFormat="1">
      <c r="A50" s="199" t="s">
        <v>437</v>
      </c>
      <c r="B50" s="672"/>
      <c r="C50" s="672"/>
      <c r="D50" s="672"/>
      <c r="E50" s="672"/>
      <c r="F50" s="672">
        <v>589670636</v>
      </c>
      <c r="G50" s="672"/>
      <c r="H50" s="672"/>
      <c r="I50" s="178">
        <f t="shared" si="9"/>
        <v>589670636</v>
      </c>
      <c r="J50" s="404">
        <f>來源餘絀表!C51</f>
        <v>589670636</v>
      </c>
      <c r="K50" s="175">
        <f t="shared" ref="K50:K88" si="11">I50-J50</f>
        <v>0</v>
      </c>
    </row>
    <row r="51" spans="1:11">
      <c r="A51" s="188" t="s">
        <v>438</v>
      </c>
      <c r="B51" s="254"/>
      <c r="C51" s="1132">
        <v>4141238</v>
      </c>
      <c r="D51" s="384"/>
      <c r="E51" s="254"/>
      <c r="F51" s="254"/>
      <c r="G51" s="254"/>
      <c r="H51" s="254"/>
      <c r="I51" s="178">
        <f t="shared" si="9"/>
        <v>4141238</v>
      </c>
      <c r="J51" s="404">
        <f>來源餘絀表!C52</f>
        <v>4141238</v>
      </c>
      <c r="K51" s="175">
        <f t="shared" si="11"/>
        <v>0</v>
      </c>
    </row>
    <row r="52" spans="1:11" s="185" customFormat="1">
      <c r="A52" s="201" t="s">
        <v>439</v>
      </c>
      <c r="B52" s="254"/>
      <c r="C52" s="254"/>
      <c r="D52" s="316"/>
      <c r="E52" s="254"/>
      <c r="F52" s="254"/>
      <c r="G52" s="254"/>
      <c r="H52" s="254"/>
      <c r="I52" s="178">
        <f t="shared" si="9"/>
        <v>0</v>
      </c>
      <c r="J52" s="404">
        <f>來源餘絀表!C53</f>
        <v>0</v>
      </c>
      <c r="K52" s="175">
        <f t="shared" si="11"/>
        <v>0</v>
      </c>
    </row>
    <row r="53" spans="1:11" ht="30">
      <c r="A53" s="202" t="s">
        <v>440</v>
      </c>
      <c r="B53" s="254"/>
      <c r="C53" s="254"/>
      <c r="D53" s="384"/>
      <c r="E53" s="254"/>
      <c r="F53" s="254"/>
      <c r="G53" s="254"/>
      <c r="H53" s="254"/>
      <c r="I53" s="178">
        <f t="shared" si="9"/>
        <v>0</v>
      </c>
      <c r="J53" s="404">
        <f>來源餘絀表!C54</f>
        <v>0</v>
      </c>
      <c r="K53" s="175">
        <f t="shared" si="11"/>
        <v>0</v>
      </c>
    </row>
    <row r="54" spans="1:11" s="176" customFormat="1" ht="36.75" customHeight="1">
      <c r="A54" s="1129" t="s">
        <v>985</v>
      </c>
      <c r="B54" s="360"/>
      <c r="C54" s="360"/>
      <c r="D54" s="1130">
        <v>141359</v>
      </c>
      <c r="E54" s="360">
        <v>0</v>
      </c>
      <c r="F54" s="360"/>
      <c r="G54" s="360"/>
      <c r="H54" s="360"/>
      <c r="I54" s="178">
        <f t="shared" si="9"/>
        <v>141359</v>
      </c>
      <c r="J54" s="404">
        <f>來源餘絀表!C50</f>
        <v>141359</v>
      </c>
      <c r="K54" s="175">
        <f t="shared" si="11"/>
        <v>0</v>
      </c>
    </row>
    <row r="55" spans="1:11">
      <c r="A55" s="192" t="s">
        <v>973</v>
      </c>
      <c r="B55" s="254">
        <v>0</v>
      </c>
      <c r="C55" s="254">
        <v>0</v>
      </c>
      <c r="D55" s="254">
        <v>0</v>
      </c>
      <c r="E55" s="254">
        <v>0</v>
      </c>
      <c r="F55" s="254">
        <v>0</v>
      </c>
      <c r="G55" s="253">
        <v>190907471</v>
      </c>
      <c r="H55" s="254"/>
      <c r="I55" s="178">
        <f t="shared" si="9"/>
        <v>190907471</v>
      </c>
      <c r="J55" s="404">
        <f>來源餘絀表!C55</f>
        <v>190907471</v>
      </c>
      <c r="K55" s="175">
        <f t="shared" si="11"/>
        <v>0</v>
      </c>
    </row>
    <row r="56" spans="1:11" ht="30.75" customHeight="1">
      <c r="A56" s="192" t="s">
        <v>441</v>
      </c>
      <c r="B56" s="254"/>
      <c r="C56" s="254"/>
      <c r="D56" s="384"/>
      <c r="E56" s="254"/>
      <c r="F56" s="254"/>
      <c r="G56" s="253"/>
      <c r="H56" s="254"/>
      <c r="I56" s="178">
        <f t="shared" si="9"/>
        <v>0</v>
      </c>
      <c r="J56" s="404">
        <f>來源餘絀表!C56</f>
        <v>0</v>
      </c>
      <c r="K56" s="175">
        <f t="shared" si="11"/>
        <v>0</v>
      </c>
    </row>
    <row r="57" spans="1:11">
      <c r="A57" s="204" t="s">
        <v>880</v>
      </c>
      <c r="B57" s="254"/>
      <c r="C57" s="254"/>
      <c r="D57" s="384"/>
      <c r="E57" s="254"/>
      <c r="F57" s="254"/>
      <c r="G57" s="253">
        <v>36266629</v>
      </c>
      <c r="H57" s="254"/>
      <c r="I57" s="178">
        <f t="shared" si="9"/>
        <v>36266629</v>
      </c>
      <c r="J57" s="404">
        <f>來源餘絀表!C57</f>
        <v>36266629</v>
      </c>
      <c r="K57" s="175">
        <f t="shared" si="11"/>
        <v>0</v>
      </c>
    </row>
    <row r="58" spans="1:11">
      <c r="A58" s="204" t="s">
        <v>986</v>
      </c>
      <c r="B58" s="254"/>
      <c r="C58" s="254"/>
      <c r="D58" s="384"/>
      <c r="E58" s="254"/>
      <c r="F58" s="254"/>
      <c r="G58" s="253">
        <v>0</v>
      </c>
      <c r="H58" s="254"/>
      <c r="I58" s="178">
        <f t="shared" si="9"/>
        <v>0</v>
      </c>
      <c r="J58" s="404"/>
      <c r="K58" s="175"/>
    </row>
    <row r="59" spans="1:11">
      <c r="A59" s="205" t="s">
        <v>442</v>
      </c>
      <c r="B59" s="254"/>
      <c r="C59" s="254"/>
      <c r="D59" s="384"/>
      <c r="E59" s="254"/>
      <c r="F59" s="254"/>
      <c r="G59" s="254"/>
      <c r="H59" s="678">
        <f>SUM(H60:H61)</f>
        <v>104227123</v>
      </c>
      <c r="I59" s="178">
        <f t="shared" si="9"/>
        <v>104227123</v>
      </c>
      <c r="J59" s="404">
        <f>來源餘絀表!C59</f>
        <v>104227123</v>
      </c>
      <c r="K59" s="175">
        <f t="shared" si="11"/>
        <v>0</v>
      </c>
    </row>
    <row r="60" spans="1:11" s="185" customFormat="1">
      <c r="A60" s="188" t="s">
        <v>424</v>
      </c>
      <c r="B60" s="316"/>
      <c r="C60" s="316"/>
      <c r="D60" s="316"/>
      <c r="E60" s="316"/>
      <c r="F60" s="316"/>
      <c r="G60" s="316"/>
      <c r="H60" s="316">
        <v>27900</v>
      </c>
      <c r="I60" s="178">
        <f t="shared" si="9"/>
        <v>27900</v>
      </c>
      <c r="J60" s="404">
        <f>來源餘絀表!C60</f>
        <v>27900</v>
      </c>
      <c r="K60" s="175">
        <f t="shared" si="11"/>
        <v>0</v>
      </c>
    </row>
    <row r="61" spans="1:11" s="185" customFormat="1">
      <c r="A61" s="188" t="s">
        <v>425</v>
      </c>
      <c r="B61" s="316"/>
      <c r="C61" s="316"/>
      <c r="D61" s="316"/>
      <c r="E61" s="316"/>
      <c r="F61" s="316"/>
      <c r="G61" s="316"/>
      <c r="H61" s="316">
        <v>104199223</v>
      </c>
      <c r="I61" s="178">
        <f t="shared" si="9"/>
        <v>104199223</v>
      </c>
      <c r="J61" s="404">
        <f>來源餘絀表!C61</f>
        <v>104199223</v>
      </c>
      <c r="K61" s="175">
        <f t="shared" si="11"/>
        <v>0</v>
      </c>
    </row>
    <row r="62" spans="1:11">
      <c r="A62" s="205" t="s">
        <v>443</v>
      </c>
      <c r="B62" s="254"/>
      <c r="C62" s="254"/>
      <c r="D62" s="384"/>
      <c r="E62" s="254"/>
      <c r="F62" s="254"/>
      <c r="G62" s="254"/>
      <c r="H62" s="678">
        <f>H63+H64</f>
        <v>294586846</v>
      </c>
      <c r="I62" s="178">
        <f t="shared" si="9"/>
        <v>294586846</v>
      </c>
      <c r="J62" s="404">
        <f>來源餘絀表!C62</f>
        <v>294586846</v>
      </c>
      <c r="K62" s="175">
        <f t="shared" si="11"/>
        <v>0</v>
      </c>
    </row>
    <row r="63" spans="1:11">
      <c r="A63" s="188" t="s">
        <v>424</v>
      </c>
      <c r="B63" s="254"/>
      <c r="C63" s="254"/>
      <c r="D63" s="384"/>
      <c r="E63" s="254"/>
      <c r="F63" s="254"/>
      <c r="G63" s="254"/>
      <c r="H63" s="254">
        <v>171042425</v>
      </c>
      <c r="I63" s="178">
        <f t="shared" si="9"/>
        <v>171042425</v>
      </c>
      <c r="J63" s="404">
        <f>來源餘絀表!C63</f>
        <v>171042425</v>
      </c>
      <c r="K63" s="175">
        <f t="shared" si="11"/>
        <v>0</v>
      </c>
    </row>
    <row r="64" spans="1:11">
      <c r="A64" s="188" t="s">
        <v>425</v>
      </c>
      <c r="B64" s="254"/>
      <c r="C64" s="254"/>
      <c r="D64" s="384"/>
      <c r="E64" s="254"/>
      <c r="F64" s="254"/>
      <c r="G64" s="254"/>
      <c r="H64" s="254">
        <v>123544421</v>
      </c>
      <c r="I64" s="178">
        <f t="shared" si="9"/>
        <v>123544421</v>
      </c>
      <c r="J64" s="404">
        <f>來源餘絀表!C64</f>
        <v>123544421</v>
      </c>
      <c r="K64" s="175">
        <f t="shared" si="11"/>
        <v>0</v>
      </c>
    </row>
    <row r="65" spans="1:11">
      <c r="A65" s="206" t="s">
        <v>444</v>
      </c>
      <c r="B65" s="254">
        <v>43401</v>
      </c>
      <c r="C65" s="254"/>
      <c r="D65" s="254"/>
      <c r="E65" s="254"/>
      <c r="F65" s="254"/>
      <c r="G65" s="254"/>
      <c r="H65" s="254">
        <f>H73</f>
        <v>0</v>
      </c>
      <c r="I65" s="178">
        <f t="shared" si="9"/>
        <v>43401</v>
      </c>
      <c r="J65" s="404">
        <f>來源餘絀表!C65</f>
        <v>43401</v>
      </c>
      <c r="K65" s="175">
        <f t="shared" si="11"/>
        <v>0</v>
      </c>
    </row>
    <row r="66" spans="1:11" outlineLevel="1">
      <c r="A66" s="207" t="s">
        <v>445</v>
      </c>
      <c r="B66" s="965"/>
      <c r="C66" s="254"/>
      <c r="D66" s="384"/>
      <c r="E66" s="254"/>
      <c r="F66" s="254"/>
      <c r="G66" s="254"/>
      <c r="H66" s="254"/>
      <c r="I66" s="178">
        <f t="shared" si="9"/>
        <v>0</v>
      </c>
      <c r="J66" s="404">
        <f>來源餘絀表!C66</f>
        <v>0</v>
      </c>
      <c r="K66" s="175">
        <f t="shared" si="11"/>
        <v>0</v>
      </c>
    </row>
    <row r="67" spans="1:11" outlineLevel="1">
      <c r="A67" s="207" t="s">
        <v>446</v>
      </c>
      <c r="B67" s="254"/>
      <c r="C67" s="253"/>
      <c r="D67" s="384"/>
      <c r="E67" s="254"/>
      <c r="F67" s="254"/>
      <c r="G67" s="254"/>
      <c r="H67" s="254"/>
      <c r="I67" s="178">
        <f t="shared" si="9"/>
        <v>0</v>
      </c>
      <c r="J67" s="404">
        <f>來源餘絀表!C67</f>
        <v>0</v>
      </c>
      <c r="K67" s="175">
        <f t="shared" si="11"/>
        <v>0</v>
      </c>
    </row>
    <row r="68" spans="1:11" outlineLevel="1">
      <c r="A68" s="207" t="s">
        <v>447</v>
      </c>
      <c r="B68" s="254"/>
      <c r="C68" s="254"/>
      <c r="D68" s="384"/>
      <c r="E68" s="254"/>
      <c r="F68" s="254"/>
      <c r="G68" s="254"/>
      <c r="H68" s="254"/>
      <c r="I68" s="178">
        <f t="shared" si="9"/>
        <v>0</v>
      </c>
      <c r="J68" s="404">
        <f>來源餘絀表!C68</f>
        <v>0</v>
      </c>
      <c r="K68" s="175">
        <f t="shared" si="11"/>
        <v>0</v>
      </c>
    </row>
    <row r="69" spans="1:11" outlineLevel="1">
      <c r="A69" s="207" t="s">
        <v>448</v>
      </c>
      <c r="B69" s="254"/>
      <c r="C69" s="254"/>
      <c r="D69" s="253"/>
      <c r="E69" s="254"/>
      <c r="F69" s="254"/>
      <c r="G69" s="254"/>
      <c r="H69" s="254"/>
      <c r="I69" s="178">
        <f t="shared" si="9"/>
        <v>0</v>
      </c>
      <c r="J69" s="404">
        <f>來源餘絀表!C69</f>
        <v>0</v>
      </c>
      <c r="K69" s="175">
        <f t="shared" si="11"/>
        <v>0</v>
      </c>
    </row>
    <row r="70" spans="1:11" outlineLevel="1">
      <c r="A70" s="207" t="s">
        <v>449</v>
      </c>
      <c r="B70" s="254"/>
      <c r="C70" s="254"/>
      <c r="D70" s="384"/>
      <c r="E70" s="253"/>
      <c r="F70" s="254"/>
      <c r="G70" s="254"/>
      <c r="H70" s="254"/>
      <c r="I70" s="178">
        <f t="shared" si="9"/>
        <v>0</v>
      </c>
      <c r="J70" s="404">
        <f>來源餘絀表!C70</f>
        <v>0</v>
      </c>
      <c r="K70" s="175">
        <f t="shared" si="11"/>
        <v>0</v>
      </c>
    </row>
    <row r="71" spans="1:11" outlineLevel="1">
      <c r="A71" s="207" t="s">
        <v>450</v>
      </c>
      <c r="B71" s="254"/>
      <c r="C71" s="254"/>
      <c r="D71" s="384"/>
      <c r="E71" s="254"/>
      <c r="F71" s="253"/>
      <c r="G71" s="254"/>
      <c r="H71" s="254"/>
      <c r="I71" s="178">
        <f t="shared" si="9"/>
        <v>0</v>
      </c>
      <c r="J71" s="404">
        <f>來源餘絀表!C71</f>
        <v>0</v>
      </c>
      <c r="K71" s="175">
        <f t="shared" si="11"/>
        <v>0</v>
      </c>
    </row>
    <row r="72" spans="1:11" outlineLevel="1">
      <c r="A72" s="207" t="s">
        <v>451</v>
      </c>
      <c r="B72" s="254"/>
      <c r="C72" s="254"/>
      <c r="D72" s="384"/>
      <c r="E72" s="254"/>
      <c r="F72" s="254"/>
      <c r="G72" s="253"/>
      <c r="H72" s="254"/>
      <c r="I72" s="178">
        <f t="shared" si="9"/>
        <v>0</v>
      </c>
      <c r="J72" s="404">
        <f>來源餘絀表!C72</f>
        <v>0</v>
      </c>
      <c r="K72" s="175">
        <f t="shared" si="11"/>
        <v>0</v>
      </c>
    </row>
    <row r="73" spans="1:11" outlineLevel="1">
      <c r="A73" s="208" t="s">
        <v>452</v>
      </c>
      <c r="B73" s="254"/>
      <c r="C73" s="254"/>
      <c r="D73" s="384"/>
      <c r="E73" s="254"/>
      <c r="F73" s="254"/>
      <c r="G73" s="254"/>
      <c r="H73" s="253"/>
      <c r="I73" s="178">
        <f t="shared" si="9"/>
        <v>0</v>
      </c>
      <c r="J73" s="404">
        <f>來源餘絀表!C73</f>
        <v>0</v>
      </c>
      <c r="K73" s="175">
        <f t="shared" si="11"/>
        <v>0</v>
      </c>
    </row>
    <row r="74" spans="1:11" outlineLevel="1">
      <c r="A74" s="209" t="s">
        <v>453</v>
      </c>
      <c r="B74" s="254"/>
      <c r="C74" s="254"/>
      <c r="D74" s="384"/>
      <c r="E74" s="254"/>
      <c r="F74" s="254"/>
      <c r="G74" s="254"/>
      <c r="H74" s="254"/>
      <c r="I74" s="178">
        <f t="shared" si="9"/>
        <v>0</v>
      </c>
      <c r="J74" s="404">
        <f>來源餘絀表!C74</f>
        <v>0</v>
      </c>
      <c r="K74" s="175">
        <f t="shared" si="11"/>
        <v>0</v>
      </c>
    </row>
    <row r="75" spans="1:11">
      <c r="A75" s="210" t="s">
        <v>454</v>
      </c>
      <c r="B75" s="254"/>
      <c r="C75" s="254"/>
      <c r="D75" s="384"/>
      <c r="E75" s="254"/>
      <c r="F75" s="254"/>
      <c r="G75" s="254"/>
      <c r="H75" s="254"/>
      <c r="I75" s="178">
        <f t="shared" si="9"/>
        <v>0</v>
      </c>
      <c r="J75" s="404"/>
      <c r="K75" s="175"/>
    </row>
    <row r="76" spans="1:11">
      <c r="A76" s="211" t="s">
        <v>455</v>
      </c>
      <c r="B76" s="254"/>
      <c r="C76" s="254"/>
      <c r="D76" s="384"/>
      <c r="E76" s="254"/>
      <c r="F76" s="254"/>
      <c r="G76" s="254"/>
      <c r="H76" s="254"/>
      <c r="I76" s="178">
        <f t="shared" si="9"/>
        <v>0</v>
      </c>
      <c r="J76" s="404"/>
      <c r="K76" s="175"/>
    </row>
    <row r="77" spans="1:11">
      <c r="A77" s="211" t="s">
        <v>456</v>
      </c>
      <c r="B77" s="254"/>
      <c r="C77" s="254"/>
      <c r="D77" s="384"/>
      <c r="E77" s="254"/>
      <c r="F77" s="254"/>
      <c r="G77" s="254"/>
      <c r="H77" s="254"/>
      <c r="I77" s="178">
        <f t="shared" si="9"/>
        <v>0</v>
      </c>
      <c r="J77" s="404"/>
      <c r="K77" s="175"/>
    </row>
    <row r="78" spans="1:11">
      <c r="A78" s="211" t="s">
        <v>457</v>
      </c>
      <c r="B78" s="254"/>
      <c r="C78" s="254"/>
      <c r="D78" s="384"/>
      <c r="E78" s="254"/>
      <c r="F78" s="254"/>
      <c r="G78" s="254"/>
      <c r="H78" s="254"/>
      <c r="I78" s="178">
        <f t="shared" si="9"/>
        <v>0</v>
      </c>
      <c r="J78" s="404"/>
      <c r="K78" s="175"/>
    </row>
    <row r="79" spans="1:11">
      <c r="A79" s="212" t="s">
        <v>458</v>
      </c>
      <c r="B79" s="254"/>
      <c r="C79" s="254"/>
      <c r="D79" s="384"/>
      <c r="E79" s="254"/>
      <c r="F79" s="254"/>
      <c r="G79" s="254"/>
      <c r="H79" s="254"/>
      <c r="I79" s="178">
        <f t="shared" si="9"/>
        <v>0</v>
      </c>
      <c r="J79" s="404"/>
      <c r="K79" s="175"/>
    </row>
    <row r="80" spans="1:11">
      <c r="A80" s="212" t="s">
        <v>459</v>
      </c>
      <c r="B80" s="254"/>
      <c r="C80" s="254"/>
      <c r="D80" s="384"/>
      <c r="E80" s="254"/>
      <c r="F80" s="254"/>
      <c r="G80" s="254"/>
      <c r="H80" s="254"/>
      <c r="I80" s="178">
        <f t="shared" si="9"/>
        <v>0</v>
      </c>
      <c r="J80" s="404"/>
      <c r="K80" s="175"/>
    </row>
    <row r="81" spans="1:11">
      <c r="A81" s="212" t="s">
        <v>460</v>
      </c>
      <c r="B81" s="254"/>
      <c r="C81" s="254"/>
      <c r="D81" s="384"/>
      <c r="E81" s="254"/>
      <c r="F81" s="254"/>
      <c r="G81" s="254"/>
      <c r="H81" s="254"/>
      <c r="I81" s="178">
        <f t="shared" si="9"/>
        <v>0</v>
      </c>
      <c r="J81" s="404"/>
      <c r="K81" s="175"/>
    </row>
    <row r="82" spans="1:11">
      <c r="A82" s="212" t="s">
        <v>461</v>
      </c>
      <c r="B82" s="254"/>
      <c r="C82" s="254"/>
      <c r="D82" s="384"/>
      <c r="E82" s="254"/>
      <c r="F82" s="254"/>
      <c r="G82" s="254"/>
      <c r="H82" s="254"/>
      <c r="I82" s="178">
        <f t="shared" si="9"/>
        <v>0</v>
      </c>
      <c r="J82" s="404"/>
      <c r="K82" s="175"/>
    </row>
    <row r="83" spans="1:11">
      <c r="A83" s="210" t="s">
        <v>462</v>
      </c>
      <c r="B83" s="254"/>
      <c r="C83" s="254"/>
      <c r="D83" s="384"/>
      <c r="E83" s="254"/>
      <c r="F83" s="254"/>
      <c r="G83" s="254"/>
      <c r="H83" s="254"/>
      <c r="I83" s="178">
        <f t="shared" si="9"/>
        <v>0</v>
      </c>
      <c r="J83" s="404">
        <f>來源餘絀表!C83</f>
        <v>4073308152</v>
      </c>
      <c r="K83" s="175"/>
    </row>
    <row r="84" spans="1:11">
      <c r="A84" s="210" t="s">
        <v>463</v>
      </c>
      <c r="B84" s="254"/>
      <c r="C84" s="254"/>
      <c r="D84" s="384"/>
      <c r="E84" s="254"/>
      <c r="F84" s="254"/>
      <c r="G84" s="254"/>
      <c r="H84" s="254"/>
      <c r="I84" s="178">
        <f t="shared" si="9"/>
        <v>0</v>
      </c>
      <c r="J84" s="404"/>
      <c r="K84" s="175"/>
    </row>
    <row r="85" spans="1:11" s="164" customFormat="1">
      <c r="A85" s="776" t="s">
        <v>608</v>
      </c>
      <c r="B85" s="255">
        <f t="shared" ref="B85:G85" si="12">B10-B29</f>
        <v>1810994317</v>
      </c>
      <c r="C85" s="255">
        <f t="shared" si="12"/>
        <v>-4126164</v>
      </c>
      <c r="D85" s="255">
        <f t="shared" si="12"/>
        <v>-111095226</v>
      </c>
      <c r="E85" s="255">
        <f>E10-E29</f>
        <v>0</v>
      </c>
      <c r="F85" s="255">
        <f t="shared" si="12"/>
        <v>10465897</v>
      </c>
      <c r="G85" s="255">
        <f t="shared" si="12"/>
        <v>243478920</v>
      </c>
      <c r="H85" s="255">
        <f>H10-H29</f>
        <v>1243767196</v>
      </c>
      <c r="I85" s="178">
        <f t="shared" si="9"/>
        <v>3193484940</v>
      </c>
      <c r="J85" s="405">
        <f>來源餘絀表!C85</f>
        <v>3193484940</v>
      </c>
      <c r="K85" s="175">
        <f t="shared" si="11"/>
        <v>0</v>
      </c>
    </row>
    <row r="86" spans="1:11" s="164" customFormat="1">
      <c r="A86" s="213" t="s">
        <v>464</v>
      </c>
      <c r="B86" s="254">
        <v>15791930012.120001</v>
      </c>
      <c r="C86" s="254">
        <f t="shared" ref="C86:H86" si="13">C101+C102</f>
        <v>250757162</v>
      </c>
      <c r="D86" s="254">
        <f t="shared" si="13"/>
        <v>7173189800</v>
      </c>
      <c r="E86" s="254">
        <f t="shared" si="13"/>
        <v>0</v>
      </c>
      <c r="F86" s="254">
        <f t="shared" si="13"/>
        <v>-2485307750</v>
      </c>
      <c r="G86" s="254">
        <f t="shared" si="13"/>
        <v>3754389922.9000001</v>
      </c>
      <c r="H86" s="254">
        <f t="shared" si="13"/>
        <v>35294614366</v>
      </c>
      <c r="I86" s="181">
        <f t="shared" si="9"/>
        <v>59779573513.019997</v>
      </c>
      <c r="J86" s="405">
        <f>來源餘絀表!C86</f>
        <v>59779573513.019997</v>
      </c>
      <c r="K86" s="175">
        <f t="shared" si="11"/>
        <v>0</v>
      </c>
    </row>
    <row r="87" spans="1:11" s="164" customFormat="1">
      <c r="A87" s="213" t="s">
        <v>5</v>
      </c>
      <c r="B87" s="254">
        <v>0</v>
      </c>
      <c r="C87" s="254">
        <v>0</v>
      </c>
      <c r="D87" s="254">
        <v>0</v>
      </c>
      <c r="E87" s="254">
        <v>0</v>
      </c>
      <c r="F87" s="254">
        <v>0</v>
      </c>
      <c r="G87" s="254">
        <v>0</v>
      </c>
      <c r="H87" s="254">
        <v>0</v>
      </c>
      <c r="I87" s="181">
        <f t="shared" si="9"/>
        <v>0</v>
      </c>
      <c r="J87" s="405">
        <f>來源餘絀表!C87</f>
        <v>0</v>
      </c>
      <c r="K87" s="175">
        <f t="shared" si="11"/>
        <v>0</v>
      </c>
    </row>
    <row r="88" spans="1:11" s="164" customFormat="1">
      <c r="A88" s="213" t="s">
        <v>465</v>
      </c>
      <c r="B88" s="899">
        <f>B85+B86</f>
        <v>17602924329.119999</v>
      </c>
      <c r="C88" s="899">
        <f t="shared" ref="C88:H88" si="14">C85+C86</f>
        <v>246630998</v>
      </c>
      <c r="D88" s="899">
        <f t="shared" si="14"/>
        <v>7062094574</v>
      </c>
      <c r="E88" s="899">
        <f t="shared" si="14"/>
        <v>0</v>
      </c>
      <c r="F88" s="899">
        <f t="shared" si="14"/>
        <v>-2474841853</v>
      </c>
      <c r="G88" s="899">
        <f t="shared" si="14"/>
        <v>3997868842.9000001</v>
      </c>
      <c r="H88" s="899">
        <f t="shared" si="14"/>
        <v>36538381562</v>
      </c>
      <c r="I88" s="181">
        <f t="shared" si="9"/>
        <v>62973058453.019997</v>
      </c>
      <c r="J88" s="405">
        <f>來源餘絀表!C88</f>
        <v>62973058453.019997</v>
      </c>
      <c r="K88" s="175">
        <f t="shared" si="11"/>
        <v>0</v>
      </c>
    </row>
    <row r="89" spans="1:11">
      <c r="A89" s="163" t="s">
        <v>466</v>
      </c>
      <c r="B89" s="568">
        <v>-182447745</v>
      </c>
      <c r="C89" s="568">
        <v>-1167190</v>
      </c>
      <c r="D89" s="581">
        <v>76711717</v>
      </c>
      <c r="E89" s="568"/>
      <c r="F89" s="568">
        <v>-320818632</v>
      </c>
      <c r="G89" s="568">
        <v>1144331715</v>
      </c>
      <c r="H89" s="568">
        <v>240278169</v>
      </c>
      <c r="I89" s="182"/>
    </row>
    <row r="90" spans="1:11">
      <c r="A90" s="163" t="s">
        <v>610</v>
      </c>
      <c r="B90" s="720">
        <v>-330974417</v>
      </c>
      <c r="C90" s="578">
        <v>-41471</v>
      </c>
      <c r="D90" s="581">
        <v>86245986</v>
      </c>
      <c r="E90" s="568"/>
      <c r="F90" s="568">
        <v>-270088973</v>
      </c>
      <c r="G90" s="568">
        <v>-378516563</v>
      </c>
      <c r="H90" s="568">
        <v>157304655</v>
      </c>
      <c r="I90" s="182"/>
    </row>
    <row r="91" spans="1:11">
      <c r="A91" s="163" t="s">
        <v>611</v>
      </c>
      <c r="B91" s="568">
        <v>-268401568</v>
      </c>
      <c r="C91" s="568">
        <v>-2039418</v>
      </c>
      <c r="D91" s="581">
        <v>62708989</v>
      </c>
      <c r="E91" s="568"/>
      <c r="F91" s="568">
        <v>-516461269</v>
      </c>
      <c r="G91" s="568">
        <v>376352983</v>
      </c>
      <c r="H91" s="568">
        <v>109137872</v>
      </c>
      <c r="I91" s="182"/>
    </row>
    <row r="92" spans="1:11">
      <c r="A92" s="163" t="s">
        <v>612</v>
      </c>
      <c r="B92" s="568">
        <v>-20684922</v>
      </c>
      <c r="C92" s="568">
        <v>-1040186</v>
      </c>
      <c r="D92" s="581">
        <v>84347197</v>
      </c>
      <c r="E92" s="568"/>
      <c r="F92" s="568">
        <v>-70643353</v>
      </c>
      <c r="G92" s="568">
        <v>837807042</v>
      </c>
      <c r="H92" s="568">
        <v>280610791</v>
      </c>
      <c r="I92" s="182"/>
    </row>
    <row r="93" spans="1:11">
      <c r="A93" s="163" t="s">
        <v>613</v>
      </c>
      <c r="B93" s="568">
        <v>1404257801</v>
      </c>
      <c r="C93" s="568">
        <v>54745</v>
      </c>
      <c r="D93" s="581">
        <v>36835497</v>
      </c>
      <c r="E93" s="568">
        <v>0</v>
      </c>
      <c r="F93" s="568">
        <v>-134459128</v>
      </c>
      <c r="G93" s="568">
        <v>798009184</v>
      </c>
      <c r="H93" s="568">
        <v>122406244</v>
      </c>
      <c r="I93" s="182"/>
    </row>
    <row r="94" spans="1:11">
      <c r="A94" s="163" t="s">
        <v>614</v>
      </c>
      <c r="B94" s="568"/>
      <c r="C94" s="568"/>
      <c r="D94" s="581"/>
      <c r="E94" s="568"/>
      <c r="F94" s="568"/>
      <c r="G94" s="568"/>
      <c r="H94" s="568"/>
      <c r="I94" s="182"/>
    </row>
    <row r="95" spans="1:11">
      <c r="A95" s="163" t="s">
        <v>615</v>
      </c>
      <c r="B95" s="568"/>
      <c r="C95" s="568"/>
      <c r="D95" s="581"/>
      <c r="E95" s="568"/>
      <c r="F95" s="568"/>
      <c r="G95" s="568"/>
      <c r="H95" s="568"/>
      <c r="I95" s="182"/>
    </row>
    <row r="96" spans="1:11">
      <c r="A96" s="163" t="s">
        <v>616</v>
      </c>
      <c r="B96" s="568"/>
      <c r="C96" s="568"/>
      <c r="D96" s="581"/>
      <c r="E96" s="568"/>
      <c r="F96" s="568"/>
      <c r="G96" s="568"/>
      <c r="H96" s="568"/>
      <c r="I96" s="182"/>
    </row>
    <row r="97" spans="1:9">
      <c r="A97" s="163" t="s">
        <v>617</v>
      </c>
      <c r="B97" s="568"/>
      <c r="C97" s="568"/>
      <c r="D97" s="581"/>
      <c r="E97" s="568"/>
      <c r="F97" s="568"/>
      <c r="G97" s="568"/>
      <c r="H97" s="568"/>
      <c r="I97" s="182"/>
    </row>
    <row r="98" spans="1:9">
      <c r="A98" s="163" t="s">
        <v>618</v>
      </c>
      <c r="B98" s="568"/>
      <c r="C98" s="568"/>
      <c r="D98" s="581"/>
      <c r="E98" s="568"/>
      <c r="F98" s="568"/>
      <c r="G98" s="568"/>
      <c r="H98" s="568"/>
      <c r="I98" s="182"/>
    </row>
    <row r="99" spans="1:9">
      <c r="A99" s="163" t="s">
        <v>619</v>
      </c>
      <c r="B99" s="568"/>
      <c r="C99" s="568"/>
      <c r="D99" s="581"/>
      <c r="E99" s="568"/>
      <c r="F99" s="568"/>
      <c r="G99" s="568"/>
      <c r="H99" s="568"/>
      <c r="I99" s="182"/>
    </row>
    <row r="100" spans="1:9">
      <c r="A100" s="163" t="s">
        <v>620</v>
      </c>
      <c r="B100" s="568"/>
      <c r="C100" s="568"/>
      <c r="D100" s="581"/>
      <c r="E100" s="568"/>
      <c r="F100" s="568"/>
      <c r="G100" s="568"/>
      <c r="H100" s="568"/>
      <c r="I100" s="182"/>
    </row>
    <row r="101" spans="1:9">
      <c r="A101" s="216" t="s">
        <v>467</v>
      </c>
      <c r="B101" s="568">
        <f t="shared" ref="B101:H101" si="15">SUM(B89:B100)</f>
        <v>601749149</v>
      </c>
      <c r="C101" s="568">
        <f t="shared" si="15"/>
        <v>-4233520</v>
      </c>
      <c r="D101" s="568">
        <f t="shared" si="15"/>
        <v>346849386</v>
      </c>
      <c r="E101" s="568">
        <f t="shared" si="15"/>
        <v>0</v>
      </c>
      <c r="F101" s="568">
        <f t="shared" si="15"/>
        <v>-1312471355</v>
      </c>
      <c r="G101" s="568">
        <f t="shared" si="15"/>
        <v>2777984361</v>
      </c>
      <c r="H101" s="568">
        <f t="shared" si="15"/>
        <v>909737731</v>
      </c>
      <c r="I101" s="215">
        <f>SUM(B101:H101)</f>
        <v>3319615752</v>
      </c>
    </row>
    <row r="102" spans="1:9">
      <c r="A102" s="217" t="s">
        <v>1024</v>
      </c>
      <c r="B102" s="256">
        <v>15190180863.120001</v>
      </c>
      <c r="C102" s="256">
        <v>254990682</v>
      </c>
      <c r="D102" s="256">
        <v>6826340414</v>
      </c>
      <c r="E102" s="256">
        <v>0</v>
      </c>
      <c r="F102" s="256">
        <v>-1172836395</v>
      </c>
      <c r="G102" s="256">
        <v>976405561.89999998</v>
      </c>
      <c r="H102" s="901">
        <v>34384876635</v>
      </c>
      <c r="I102" s="218">
        <f>SUM(B102:H102)</f>
        <v>56459957761.019997</v>
      </c>
    </row>
    <row r="103" spans="1:9">
      <c r="A103" s="219"/>
    </row>
    <row r="104" spans="1:9">
      <c r="A104" s="220"/>
    </row>
    <row r="105" spans="1:9">
      <c r="A105" s="220"/>
    </row>
    <row r="106" spans="1:9">
      <c r="A106" s="220"/>
    </row>
    <row r="107" spans="1:9">
      <c r="A107" s="220"/>
    </row>
    <row r="108" spans="1:9">
      <c r="A108" s="220"/>
    </row>
    <row r="109" spans="1:9" ht="21" customHeight="1">
      <c r="A109" s="221"/>
    </row>
    <row r="110" spans="1:9">
      <c r="A110" s="222"/>
    </row>
    <row r="111" spans="1:9">
      <c r="A111" s="223"/>
    </row>
    <row r="112" spans="1:9">
      <c r="A112" s="223"/>
    </row>
    <row r="113" spans="1:1">
      <c r="A113" s="223"/>
    </row>
    <row r="114" spans="1:1">
      <c r="A114" s="223"/>
    </row>
    <row r="115" spans="1:1">
      <c r="A115" s="219"/>
    </row>
    <row r="116" spans="1:1">
      <c r="A116" s="219"/>
    </row>
    <row r="117" spans="1:1">
      <c r="A117" s="224"/>
    </row>
    <row r="118" spans="1:1">
      <c r="A118" s="219"/>
    </row>
    <row r="119" spans="1:1">
      <c r="A119" s="219"/>
    </row>
    <row r="120" spans="1:1">
      <c r="A120" s="219"/>
    </row>
    <row r="121" spans="1:1">
      <c r="A121" s="219"/>
    </row>
    <row r="122" spans="1:1">
      <c r="A122" s="219"/>
    </row>
    <row r="123" spans="1:1">
      <c r="A123" s="219"/>
    </row>
    <row r="124" spans="1:1">
      <c r="A124" s="219"/>
    </row>
    <row r="125" spans="1:1">
      <c r="A125" s="219"/>
    </row>
    <row r="126" spans="1:1">
      <c r="A126" s="219"/>
    </row>
    <row r="127" spans="1:1">
      <c r="A127" s="219"/>
    </row>
    <row r="128" spans="1:1">
      <c r="A128" s="219"/>
    </row>
    <row r="129" spans="1:1">
      <c r="A129" s="219"/>
    </row>
    <row r="130" spans="1:1">
      <c r="A130" s="219"/>
    </row>
    <row r="131" spans="1:1">
      <c r="A131" s="223"/>
    </row>
    <row r="132" spans="1:1">
      <c r="A132" s="223"/>
    </row>
    <row r="133" spans="1:1">
      <c r="A133" s="223"/>
    </row>
    <row r="134" spans="1:1">
      <c r="A134" s="223"/>
    </row>
    <row r="135" spans="1:1">
      <c r="A135" s="223"/>
    </row>
    <row r="136" spans="1:1">
      <c r="A136" s="223"/>
    </row>
    <row r="137" spans="1:1">
      <c r="A137" s="223"/>
    </row>
    <row r="138" spans="1:1">
      <c r="A138" s="223"/>
    </row>
    <row r="139" spans="1:1">
      <c r="A139" s="223"/>
    </row>
    <row r="140" spans="1:1">
      <c r="A140" s="223"/>
    </row>
    <row r="141" spans="1:1">
      <c r="A141" s="223"/>
    </row>
    <row r="142" spans="1:1">
      <c r="A142" s="223"/>
    </row>
    <row r="143" spans="1:1">
      <c r="A143" s="223"/>
    </row>
    <row r="144" spans="1:1">
      <c r="A144" s="223"/>
    </row>
    <row r="145" spans="1:1">
      <c r="A145" s="223"/>
    </row>
    <row r="146" spans="1:1">
      <c r="A146" s="223"/>
    </row>
    <row r="147" spans="1:1">
      <c r="A147" s="223"/>
    </row>
    <row r="148" spans="1:1">
      <c r="A148" s="223"/>
    </row>
    <row r="149" spans="1:1">
      <c r="A149" s="223"/>
    </row>
    <row r="150" spans="1:1">
      <c r="A150" s="223"/>
    </row>
    <row r="151" spans="1:1">
      <c r="A151" s="223"/>
    </row>
    <row r="152" spans="1:1">
      <c r="A152" s="223"/>
    </row>
    <row r="153" spans="1:1">
      <c r="A153" s="223"/>
    </row>
    <row r="154" spans="1:1">
      <c r="A154" s="223"/>
    </row>
    <row r="155" spans="1:1">
      <c r="A155" s="223"/>
    </row>
    <row r="156" spans="1:1">
      <c r="A156" s="223"/>
    </row>
    <row r="157" spans="1:1">
      <c r="A157" s="223"/>
    </row>
    <row r="158" spans="1:1">
      <c r="A158" s="223"/>
    </row>
    <row r="159" spans="1:1">
      <c r="A159" s="223"/>
    </row>
    <row r="160" spans="1:1">
      <c r="A160" s="223"/>
    </row>
    <row r="161" spans="1:1">
      <c r="A161" s="223"/>
    </row>
    <row r="162" spans="1:1">
      <c r="A162" s="223"/>
    </row>
    <row r="163" spans="1:1">
      <c r="A163" s="223"/>
    </row>
    <row r="164" spans="1:1">
      <c r="A164" s="223"/>
    </row>
    <row r="165" spans="1:1">
      <c r="A165" s="223"/>
    </row>
    <row r="166" spans="1:1">
      <c r="A166" s="223"/>
    </row>
    <row r="167" spans="1:1">
      <c r="A167" s="223"/>
    </row>
    <row r="168" spans="1:1">
      <c r="A168" s="223"/>
    </row>
    <row r="169" spans="1:1">
      <c r="A169" s="223"/>
    </row>
    <row r="170" spans="1:1">
      <c r="A170" s="223"/>
    </row>
    <row r="171" spans="1:1">
      <c r="A171" s="223"/>
    </row>
    <row r="172" spans="1:1">
      <c r="A172" s="223"/>
    </row>
    <row r="173" spans="1:1">
      <c r="A173" s="223"/>
    </row>
    <row r="174" spans="1:1">
      <c r="A174" s="223"/>
    </row>
    <row r="175" spans="1:1">
      <c r="A175" s="223"/>
    </row>
    <row r="176" spans="1:1">
      <c r="A176" s="223"/>
    </row>
    <row r="177" spans="1:1">
      <c r="A177" s="223"/>
    </row>
    <row r="178" spans="1:1">
      <c r="A178" s="223"/>
    </row>
    <row r="179" spans="1:1">
      <c r="A179" s="223"/>
    </row>
    <row r="180" spans="1:1">
      <c r="A180" s="223"/>
    </row>
    <row r="181" spans="1:1">
      <c r="A181" s="223"/>
    </row>
    <row r="182" spans="1:1">
      <c r="A182" s="223"/>
    </row>
    <row r="183" spans="1:1">
      <c r="A183" s="223"/>
    </row>
    <row r="184" spans="1:1">
      <c r="A184" s="223"/>
    </row>
    <row r="185" spans="1:1">
      <c r="A185" s="223"/>
    </row>
    <row r="186" spans="1:1">
      <c r="A186" s="223"/>
    </row>
    <row r="187" spans="1:1">
      <c r="A187" s="223"/>
    </row>
    <row r="188" spans="1:1">
      <c r="A188" s="223"/>
    </row>
    <row r="189" spans="1:1">
      <c r="A189" s="223"/>
    </row>
    <row r="190" spans="1:1">
      <c r="A190" s="223"/>
    </row>
    <row r="191" spans="1:1">
      <c r="A191" s="223"/>
    </row>
    <row r="192" spans="1:1">
      <c r="A192" s="223"/>
    </row>
    <row r="193" spans="1:1">
      <c r="A193" s="223"/>
    </row>
    <row r="194" spans="1:1">
      <c r="A194" s="223"/>
    </row>
    <row r="195" spans="1:1">
      <c r="A195" s="223"/>
    </row>
    <row r="196" spans="1:1">
      <c r="A196" s="223"/>
    </row>
    <row r="197" spans="1:1">
      <c r="A197" s="223"/>
    </row>
    <row r="198" spans="1:1">
      <c r="A198" s="223"/>
    </row>
    <row r="199" spans="1:1">
      <c r="A199" s="223"/>
    </row>
    <row r="200" spans="1:1">
      <c r="A200" s="223"/>
    </row>
    <row r="201" spans="1:1">
      <c r="A201" s="223"/>
    </row>
    <row r="202" spans="1:1">
      <c r="A202" s="223"/>
    </row>
    <row r="203" spans="1:1">
      <c r="A203" s="223"/>
    </row>
    <row r="204" spans="1:1">
      <c r="A204" s="223"/>
    </row>
    <row r="205" spans="1:1">
      <c r="A205" s="223"/>
    </row>
    <row r="206" spans="1:1">
      <c r="A206" s="223"/>
    </row>
    <row r="207" spans="1:1">
      <c r="A207" s="223"/>
    </row>
    <row r="208" spans="1:1">
      <c r="A208" s="223"/>
    </row>
    <row r="209" spans="1:1">
      <c r="A209" s="223"/>
    </row>
    <row r="210" spans="1:1">
      <c r="A210" s="223"/>
    </row>
    <row r="211" spans="1:1">
      <c r="A211" s="223"/>
    </row>
    <row r="212" spans="1:1">
      <c r="A212" s="223"/>
    </row>
    <row r="213" spans="1:1">
      <c r="A213" s="223"/>
    </row>
    <row r="214" spans="1:1">
      <c r="A214" s="223"/>
    </row>
    <row r="215" spans="1:1">
      <c r="A215" s="223"/>
    </row>
    <row r="216" spans="1:1">
      <c r="A216" s="223"/>
    </row>
    <row r="217" spans="1:1">
      <c r="A217" s="223"/>
    </row>
    <row r="218" spans="1:1">
      <c r="A218" s="223"/>
    </row>
    <row r="219" spans="1:1">
      <c r="A219" s="223"/>
    </row>
    <row r="220" spans="1:1">
      <c r="A220" s="223"/>
    </row>
    <row r="221" spans="1:1">
      <c r="A221" s="223"/>
    </row>
    <row r="222" spans="1:1">
      <c r="A222" s="223"/>
    </row>
    <row r="223" spans="1:1">
      <c r="A223" s="223"/>
    </row>
    <row r="224" spans="1:1">
      <c r="A224" s="223"/>
    </row>
    <row r="225" spans="1:1">
      <c r="A225" s="223"/>
    </row>
    <row r="226" spans="1:1">
      <c r="A226" s="223"/>
    </row>
    <row r="227" spans="1:1">
      <c r="A227" s="223"/>
    </row>
    <row r="228" spans="1:1">
      <c r="A228" s="223"/>
    </row>
    <row r="229" spans="1:1">
      <c r="A229" s="223"/>
    </row>
    <row r="230" spans="1:1">
      <c r="A230" s="223"/>
    </row>
    <row r="231" spans="1:1">
      <c r="A231" s="223"/>
    </row>
    <row r="232" spans="1:1">
      <c r="A232" s="223"/>
    </row>
    <row r="233" spans="1:1">
      <c r="A233" s="223"/>
    </row>
    <row r="234" spans="1:1">
      <c r="A234" s="223"/>
    </row>
    <row r="235" spans="1:1">
      <c r="A235" s="223"/>
    </row>
    <row r="236" spans="1:1">
      <c r="A236" s="223"/>
    </row>
    <row r="237" spans="1:1">
      <c r="A237" s="223"/>
    </row>
    <row r="238" spans="1:1">
      <c r="A238" s="223"/>
    </row>
    <row r="239" spans="1:1">
      <c r="A239" s="223"/>
    </row>
    <row r="240" spans="1:1">
      <c r="A240" s="223"/>
    </row>
    <row r="241" spans="1:1">
      <c r="A241" s="223"/>
    </row>
    <row r="242" spans="1:1">
      <c r="A242" s="223"/>
    </row>
    <row r="243" spans="1:1">
      <c r="A243" s="223"/>
    </row>
    <row r="244" spans="1:1">
      <c r="A244" s="223"/>
    </row>
    <row r="245" spans="1:1">
      <c r="A245" s="223"/>
    </row>
    <row r="246" spans="1:1">
      <c r="A246" s="223"/>
    </row>
    <row r="247" spans="1:1">
      <c r="A247" s="223"/>
    </row>
    <row r="248" spans="1:1">
      <c r="A248" s="223"/>
    </row>
    <row r="249" spans="1:1">
      <c r="A249" s="223"/>
    </row>
    <row r="250" spans="1:1">
      <c r="A250" s="223"/>
    </row>
    <row r="251" spans="1:1">
      <c r="A251" s="223"/>
    </row>
    <row r="252" spans="1:1">
      <c r="A252" s="223"/>
    </row>
    <row r="253" spans="1:1">
      <c r="A253" s="223"/>
    </row>
    <row r="254" spans="1:1">
      <c r="A254" s="223"/>
    </row>
    <row r="255" spans="1:1">
      <c r="A255" s="223"/>
    </row>
    <row r="256" spans="1:1">
      <c r="A256" s="223"/>
    </row>
    <row r="257" spans="1:1">
      <c r="A257" s="223"/>
    </row>
    <row r="258" spans="1:1">
      <c r="A258" s="223"/>
    </row>
    <row r="259" spans="1:1">
      <c r="A259" s="223"/>
    </row>
    <row r="260" spans="1:1">
      <c r="A260" s="223"/>
    </row>
    <row r="261" spans="1:1">
      <c r="A261" s="223"/>
    </row>
    <row r="262" spans="1:1">
      <c r="A262" s="223"/>
    </row>
    <row r="263" spans="1:1">
      <c r="A263" s="223"/>
    </row>
    <row r="264" spans="1:1">
      <c r="A264" s="223"/>
    </row>
    <row r="265" spans="1:1">
      <c r="A265" s="223"/>
    </row>
    <row r="266" spans="1:1">
      <c r="A266" s="223"/>
    </row>
    <row r="267" spans="1:1">
      <c r="A267" s="223"/>
    </row>
    <row r="268" spans="1:1">
      <c r="A268" s="223"/>
    </row>
    <row r="269" spans="1:1">
      <c r="A269" s="223"/>
    </row>
    <row r="270" spans="1:1">
      <c r="A270" s="223"/>
    </row>
    <row r="271" spans="1:1">
      <c r="A271" s="223"/>
    </row>
    <row r="272" spans="1:1">
      <c r="A272" s="223"/>
    </row>
    <row r="273" spans="1:1">
      <c r="A273" s="223"/>
    </row>
    <row r="274" spans="1:1">
      <c r="A274" s="223"/>
    </row>
    <row r="275" spans="1:1">
      <c r="A275" s="223"/>
    </row>
    <row r="276" spans="1:1">
      <c r="A276" s="223"/>
    </row>
    <row r="277" spans="1:1">
      <c r="A277" s="223"/>
    </row>
    <row r="278" spans="1:1">
      <c r="A278" s="223"/>
    </row>
    <row r="279" spans="1:1">
      <c r="A279" s="223"/>
    </row>
    <row r="280" spans="1:1">
      <c r="A280" s="223"/>
    </row>
    <row r="281" spans="1:1">
      <c r="A281" s="223"/>
    </row>
    <row r="282" spans="1:1">
      <c r="A282" s="223"/>
    </row>
    <row r="283" spans="1:1">
      <c r="A283" s="223"/>
    </row>
    <row r="284" spans="1:1">
      <c r="A284" s="223"/>
    </row>
    <row r="285" spans="1:1">
      <c r="A285" s="223"/>
    </row>
    <row r="286" spans="1:1">
      <c r="A286" s="223"/>
    </row>
    <row r="287" spans="1:1">
      <c r="A287" s="223"/>
    </row>
    <row r="288" spans="1:1">
      <c r="A288" s="223"/>
    </row>
    <row r="289" spans="1:1">
      <c r="A289" s="223"/>
    </row>
    <row r="290" spans="1:1">
      <c r="A290" s="223"/>
    </row>
    <row r="291" spans="1:1">
      <c r="A291" s="223"/>
    </row>
    <row r="292" spans="1:1">
      <c r="A292" s="223"/>
    </row>
    <row r="293" spans="1:1">
      <c r="A293" s="223"/>
    </row>
    <row r="294" spans="1:1">
      <c r="A294" s="223"/>
    </row>
    <row r="295" spans="1:1">
      <c r="A295" s="223"/>
    </row>
    <row r="296" spans="1:1">
      <c r="A296" s="223"/>
    </row>
    <row r="297" spans="1:1">
      <c r="A297" s="223"/>
    </row>
    <row r="298" spans="1:1">
      <c r="A298" s="223"/>
    </row>
    <row r="299" spans="1:1">
      <c r="A299" s="223"/>
    </row>
    <row r="300" spans="1:1">
      <c r="A300" s="223"/>
    </row>
    <row r="301" spans="1:1">
      <c r="A301" s="223"/>
    </row>
    <row r="302" spans="1:1">
      <c r="A302" s="223"/>
    </row>
    <row r="303" spans="1:1">
      <c r="A303" s="223"/>
    </row>
    <row r="304" spans="1:1">
      <c r="A304" s="223"/>
    </row>
    <row r="305" spans="1:1">
      <c r="A305" s="223"/>
    </row>
    <row r="306" spans="1:1">
      <c r="A306" s="223"/>
    </row>
    <row r="307" spans="1:1">
      <c r="A307" s="223"/>
    </row>
    <row r="308" spans="1:1">
      <c r="A308" s="223"/>
    </row>
    <row r="309" spans="1:1">
      <c r="A309" s="223"/>
    </row>
    <row r="310" spans="1:1">
      <c r="A310" s="223"/>
    </row>
    <row r="311" spans="1:1">
      <c r="A311" s="223"/>
    </row>
    <row r="312" spans="1:1">
      <c r="A312" s="223"/>
    </row>
    <row r="313" spans="1:1">
      <c r="A313" s="223"/>
    </row>
    <row r="314" spans="1:1">
      <c r="A314" s="223"/>
    </row>
    <row r="315" spans="1:1">
      <c r="A315" s="223"/>
    </row>
    <row r="316" spans="1:1">
      <c r="A316" s="223"/>
    </row>
  </sheetData>
  <mergeCells count="9">
    <mergeCell ref="I7:I9"/>
    <mergeCell ref="A7:A9"/>
    <mergeCell ref="B7:B9"/>
    <mergeCell ref="F7:F9"/>
    <mergeCell ref="G7:G9"/>
    <mergeCell ref="C7:C9"/>
    <mergeCell ref="D7:D9"/>
    <mergeCell ref="E7:E9"/>
    <mergeCell ref="H7:H9"/>
  </mergeCells>
  <phoneticPr fontId="2" type="noConversion"/>
  <printOptions horizontalCentered="1"/>
  <pageMargins left="0.35433070866141736" right="0" top="0.39370078740157483" bottom="0.39370078740157483" header="0.19685039370078741" footer="0.19685039370078741"/>
  <pageSetup paperSize="8" scale="73" orientation="portrait" r:id="rId1"/>
  <headerFooter alignWithMargins="0">
    <oddFooter>&amp;C&amp;"Times New Roman,標準"&amp;P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enableFormatConditionsCalculation="0">
    <tabColor indexed="34"/>
  </sheetPr>
  <dimension ref="A1:K316"/>
  <sheetViews>
    <sheetView view="pageBreakPreview" topLeftCell="A3" zoomScale="85" zoomScaleNormal="100" workbookViewId="0">
      <pane xSplit="1" ySplit="7" topLeftCell="B86" activePane="bottomRight" state="frozen"/>
      <selection activeCell="A3" sqref="A3"/>
      <selection pane="topRight" activeCell="B3" sqref="B3"/>
      <selection pane="bottomLeft" activeCell="A10" sqref="A10"/>
      <selection pane="bottomRight" activeCell="B65" sqref="B65"/>
    </sheetView>
  </sheetViews>
  <sheetFormatPr defaultColWidth="9" defaultRowHeight="16.2" outlineLevelRow="1"/>
  <cols>
    <col min="1" max="1" width="30.77734375" style="165" customWidth="1"/>
    <col min="2" max="2" width="22.88671875" style="566" customWidth="1"/>
    <col min="3" max="3" width="22.33203125" style="566" customWidth="1"/>
    <col min="4" max="4" width="24.109375" style="161" customWidth="1"/>
    <col min="5" max="5" width="20.21875" style="566" customWidth="1"/>
    <col min="6" max="6" width="21" style="566" customWidth="1"/>
    <col min="7" max="7" width="23.21875" style="566" customWidth="1"/>
    <col min="8" max="8" width="22.88671875" style="566" customWidth="1"/>
    <col min="9" max="9" width="23.77734375" style="165" customWidth="1"/>
    <col min="10" max="10" width="32.44140625" style="165" bestFit="1" customWidth="1"/>
    <col min="11" max="11" width="24" style="165" customWidth="1"/>
    <col min="12" max="16384" width="9" style="165"/>
  </cols>
  <sheetData>
    <row r="1" spans="1:11">
      <c r="A1" s="163" t="s">
        <v>520</v>
      </c>
    </row>
    <row r="2" spans="1:11" ht="22.2">
      <c r="A2" s="166" t="s">
        <v>521</v>
      </c>
    </row>
    <row r="3" spans="1:11">
      <c r="A3" s="163" t="s">
        <v>522</v>
      </c>
      <c r="B3" s="118" t="s">
        <v>550</v>
      </c>
    </row>
    <row r="4" spans="1:11" ht="16.8" thickBot="1">
      <c r="A4" s="167"/>
      <c r="B4" s="719"/>
    </row>
    <row r="5" spans="1:11" ht="17.399999999999999" thickTop="1" thickBot="1">
      <c r="A5" s="168" t="s">
        <v>35</v>
      </c>
    </row>
    <row r="6" spans="1:11" s="170" customFormat="1" ht="21" thickTop="1" thickBot="1">
      <c r="A6" s="225" t="s">
        <v>478</v>
      </c>
      <c r="B6" s="569"/>
      <c r="C6" s="569"/>
      <c r="D6" s="580"/>
      <c r="E6" s="569"/>
      <c r="F6" s="569"/>
      <c r="G6" s="569"/>
      <c r="H6" s="569"/>
    </row>
    <row r="7" spans="1:11" s="164" customFormat="1" ht="16.5" customHeight="1">
      <c r="A7" s="1192" t="s">
        <v>58</v>
      </c>
      <c r="B7" s="1197" t="s">
        <v>59</v>
      </c>
      <c r="C7" s="1197" t="s">
        <v>10</v>
      </c>
      <c r="D7" s="1197" t="s">
        <v>57</v>
      </c>
      <c r="E7" s="1197" t="s">
        <v>510</v>
      </c>
      <c r="F7" s="1197" t="s">
        <v>676</v>
      </c>
      <c r="G7" s="1197" t="s">
        <v>511</v>
      </c>
      <c r="H7" s="1197" t="s">
        <v>9</v>
      </c>
      <c r="I7" s="1189" t="s">
        <v>818</v>
      </c>
    </row>
    <row r="8" spans="1:11" s="164" customFormat="1" ht="24.6">
      <c r="A8" s="1193"/>
      <c r="B8" s="1198"/>
      <c r="C8" s="1198"/>
      <c r="D8" s="1198"/>
      <c r="E8" s="1198"/>
      <c r="F8" s="1198"/>
      <c r="G8" s="1198"/>
      <c r="H8" s="1198"/>
      <c r="I8" s="1190"/>
      <c r="J8" s="171" t="s">
        <v>941</v>
      </c>
    </row>
    <row r="9" spans="1:11" s="164" customFormat="1">
      <c r="A9" s="1193"/>
      <c r="B9" s="1199"/>
      <c r="C9" s="1199"/>
      <c r="D9" s="1199"/>
      <c r="E9" s="1199"/>
      <c r="F9" s="1199"/>
      <c r="G9" s="1199"/>
      <c r="H9" s="1199"/>
      <c r="I9" s="1191"/>
    </row>
    <row r="10" spans="1:11" s="164" customFormat="1">
      <c r="A10" s="375" t="s">
        <v>606</v>
      </c>
      <c r="B10" s="710">
        <f t="shared" ref="B10:G10" si="0">B11+B14+B17+B19+B24+B26</f>
        <v>4073317000</v>
      </c>
      <c r="C10" s="673">
        <f t="shared" si="0"/>
        <v>15000</v>
      </c>
      <c r="D10" s="710">
        <f t="shared" si="0"/>
        <v>66059000</v>
      </c>
      <c r="E10" s="673">
        <f t="shared" si="0"/>
        <v>0</v>
      </c>
      <c r="F10" s="673">
        <f t="shared" si="0"/>
        <v>200000</v>
      </c>
      <c r="G10" s="710">
        <f t="shared" si="0"/>
        <v>500000000</v>
      </c>
      <c r="H10" s="673">
        <f>H11+H14+H17+H19+H24+H26</f>
        <v>1653000000</v>
      </c>
      <c r="I10" s="376">
        <f>SUM(B10:H10)</f>
        <v>6292591000</v>
      </c>
      <c r="J10" s="376">
        <f>J11+J14+J17+J19+J24+J26</f>
        <v>6292591000</v>
      </c>
      <c r="K10" s="226">
        <f>J10-I10</f>
        <v>0</v>
      </c>
    </row>
    <row r="11" spans="1:11" s="179" customFormat="1">
      <c r="A11" s="177" t="s">
        <v>318</v>
      </c>
      <c r="B11" s="253">
        <f>B12+B13</f>
        <v>0</v>
      </c>
      <c r="C11" s="253">
        <f>C12</f>
        <v>0</v>
      </c>
      <c r="D11" s="253">
        <f>D12</f>
        <v>563000</v>
      </c>
      <c r="E11" s="253">
        <f>E12</f>
        <v>0</v>
      </c>
      <c r="F11" s="253">
        <f>F12</f>
        <v>0</v>
      </c>
      <c r="G11" s="253">
        <f>G12+G13</f>
        <v>0</v>
      </c>
      <c r="H11" s="253">
        <f>H12</f>
        <v>0</v>
      </c>
      <c r="I11" s="181">
        <f t="shared" ref="I11:I78" si="1">SUM(B11:H11)</f>
        <v>563000</v>
      </c>
      <c r="J11" s="377">
        <f>來源餘絀表!D11</f>
        <v>563000</v>
      </c>
      <c r="K11" s="226">
        <f t="shared" ref="K11:K75" si="2">J11-I11</f>
        <v>0</v>
      </c>
    </row>
    <row r="12" spans="1:11">
      <c r="A12" s="180" t="s">
        <v>523</v>
      </c>
      <c r="B12" s="254"/>
      <c r="C12" s="254"/>
      <c r="D12" s="979">
        <v>563000</v>
      </c>
      <c r="E12" s="254"/>
      <c r="F12" s="254"/>
      <c r="G12" s="254"/>
      <c r="H12" s="254"/>
      <c r="I12" s="181">
        <f t="shared" si="1"/>
        <v>563000</v>
      </c>
      <c r="J12" s="377">
        <f>來源餘絀表!D12</f>
        <v>563000</v>
      </c>
      <c r="K12" s="226">
        <f t="shared" si="2"/>
        <v>0</v>
      </c>
    </row>
    <row r="13" spans="1:11">
      <c r="A13" s="156" t="s">
        <v>524</v>
      </c>
      <c r="B13" s="254">
        <v>0</v>
      </c>
      <c r="C13" s="254"/>
      <c r="D13" s="384"/>
      <c r="E13" s="254"/>
      <c r="F13" s="254"/>
      <c r="G13" s="254"/>
      <c r="H13" s="254"/>
      <c r="I13" s="181">
        <f t="shared" si="1"/>
        <v>0</v>
      </c>
      <c r="J13" s="377">
        <f>來源餘絀表!D13</f>
        <v>0</v>
      </c>
      <c r="K13" s="226">
        <f t="shared" si="2"/>
        <v>0</v>
      </c>
    </row>
    <row r="14" spans="1:11" s="179" customFormat="1">
      <c r="A14" s="177" t="s">
        <v>525</v>
      </c>
      <c r="B14" s="253">
        <f t="shared" ref="B14:G14" si="3">SUM(B15:B16)</f>
        <v>0</v>
      </c>
      <c r="C14" s="253">
        <f t="shared" si="3"/>
        <v>0</v>
      </c>
      <c r="D14" s="253">
        <f t="shared" si="3"/>
        <v>56124000</v>
      </c>
      <c r="E14" s="253">
        <f t="shared" si="3"/>
        <v>0</v>
      </c>
      <c r="F14" s="253">
        <f t="shared" si="3"/>
        <v>0</v>
      </c>
      <c r="G14" s="253">
        <f t="shared" si="3"/>
        <v>0</v>
      </c>
      <c r="H14" s="253">
        <f>SUM(H15:H16)</f>
        <v>0</v>
      </c>
      <c r="I14" s="181">
        <f t="shared" si="1"/>
        <v>56124000</v>
      </c>
      <c r="J14" s="377">
        <f>來源餘絀表!D14</f>
        <v>56124000</v>
      </c>
      <c r="K14" s="226">
        <f t="shared" si="2"/>
        <v>0</v>
      </c>
    </row>
    <row r="15" spans="1:11">
      <c r="A15" s="180" t="s">
        <v>526</v>
      </c>
      <c r="B15" s="254"/>
      <c r="C15" s="254"/>
      <c r="D15" s="979">
        <v>44078000</v>
      </c>
      <c r="E15" s="254"/>
      <c r="F15" s="254"/>
      <c r="G15" s="254"/>
      <c r="H15" s="254"/>
      <c r="I15" s="181">
        <f t="shared" si="1"/>
        <v>44078000</v>
      </c>
      <c r="J15" s="377">
        <f>來源餘絀表!D15</f>
        <v>44078000</v>
      </c>
      <c r="K15" s="226">
        <f t="shared" si="2"/>
        <v>0</v>
      </c>
    </row>
    <row r="16" spans="1:11">
      <c r="A16" s="180" t="s">
        <v>527</v>
      </c>
      <c r="B16" s="254"/>
      <c r="C16" s="254"/>
      <c r="D16" s="384">
        <v>12046000</v>
      </c>
      <c r="E16" s="254"/>
      <c r="F16" s="254"/>
      <c r="G16" s="254"/>
      <c r="H16" s="254"/>
      <c r="I16" s="181">
        <f t="shared" si="1"/>
        <v>12046000</v>
      </c>
      <c r="J16" s="377">
        <f>來源餘絀表!D16</f>
        <v>12046000</v>
      </c>
      <c r="K16" s="226">
        <f t="shared" si="2"/>
        <v>0</v>
      </c>
    </row>
    <row r="17" spans="1:11" s="179" customFormat="1">
      <c r="A17" s="177" t="s">
        <v>528</v>
      </c>
      <c r="B17" s="253">
        <f t="shared" ref="B17:H17" si="4">B18</f>
        <v>276150000</v>
      </c>
      <c r="C17" s="253">
        <f t="shared" si="4"/>
        <v>0</v>
      </c>
      <c r="D17" s="253">
        <f>D18</f>
        <v>0</v>
      </c>
      <c r="E17" s="253">
        <f t="shared" si="4"/>
        <v>0</v>
      </c>
      <c r="F17" s="253">
        <f t="shared" si="4"/>
        <v>0</v>
      </c>
      <c r="G17" s="253">
        <f t="shared" si="4"/>
        <v>0</v>
      </c>
      <c r="H17" s="253">
        <f t="shared" si="4"/>
        <v>0</v>
      </c>
      <c r="I17" s="181">
        <f t="shared" si="1"/>
        <v>276150000</v>
      </c>
      <c r="J17" s="377">
        <f>來源餘絀表!D17</f>
        <v>276150000</v>
      </c>
      <c r="K17" s="226">
        <f t="shared" si="2"/>
        <v>0</v>
      </c>
    </row>
    <row r="18" spans="1:11">
      <c r="A18" s="183" t="s">
        <v>138</v>
      </c>
      <c r="B18" s="254">
        <v>276150000</v>
      </c>
      <c r="C18" s="254"/>
      <c r="D18" s="384"/>
      <c r="E18" s="254"/>
      <c r="F18" s="254"/>
      <c r="G18" s="254"/>
      <c r="H18" s="254"/>
      <c r="I18" s="181">
        <f t="shared" si="1"/>
        <v>276150000</v>
      </c>
      <c r="J18" s="377">
        <f>來源餘絀表!D18</f>
        <v>276150000</v>
      </c>
      <c r="K18" s="226">
        <f t="shared" si="2"/>
        <v>0</v>
      </c>
    </row>
    <row r="19" spans="1:11" s="179" customFormat="1">
      <c r="A19" s="177" t="s">
        <v>529</v>
      </c>
      <c r="B19" s="253">
        <f t="shared" ref="B19:G19" si="5">SUM(B20:B23)</f>
        <v>80000</v>
      </c>
      <c r="C19" s="253">
        <f t="shared" si="5"/>
        <v>15000</v>
      </c>
      <c r="D19" s="253">
        <f t="shared" si="5"/>
        <v>8838000</v>
      </c>
      <c r="E19" s="253">
        <f t="shared" si="5"/>
        <v>0</v>
      </c>
      <c r="F19" s="253">
        <f t="shared" si="5"/>
        <v>200000</v>
      </c>
      <c r="G19" s="253">
        <f t="shared" si="5"/>
        <v>0</v>
      </c>
      <c r="H19" s="253">
        <f>SUM(H20:H23)</f>
        <v>0</v>
      </c>
      <c r="I19" s="181">
        <f t="shared" si="1"/>
        <v>9133000</v>
      </c>
      <c r="J19" s="377">
        <f>來源餘絀表!D19</f>
        <v>9133000</v>
      </c>
      <c r="K19" s="226">
        <f t="shared" si="2"/>
        <v>0</v>
      </c>
    </row>
    <row r="20" spans="1:11">
      <c r="A20" s="180" t="s">
        <v>530</v>
      </c>
      <c r="B20" s="254"/>
      <c r="C20" s="254"/>
      <c r="D20" s="384"/>
      <c r="E20" s="254"/>
      <c r="F20" s="254"/>
      <c r="G20" s="254"/>
      <c r="H20" s="254"/>
      <c r="I20" s="181">
        <f t="shared" si="1"/>
        <v>0</v>
      </c>
      <c r="J20" s="377">
        <f>來源餘絀表!D20</f>
        <v>0</v>
      </c>
      <c r="K20" s="226">
        <f t="shared" si="2"/>
        <v>0</v>
      </c>
    </row>
    <row r="21" spans="1:11">
      <c r="A21" s="180" t="s">
        <v>179</v>
      </c>
      <c r="B21" s="254"/>
      <c r="C21" s="254"/>
      <c r="D21" s="384">
        <v>0</v>
      </c>
      <c r="E21" s="254"/>
      <c r="F21" s="254"/>
      <c r="G21" s="254"/>
      <c r="H21" s="254"/>
      <c r="I21" s="181">
        <f t="shared" si="1"/>
        <v>0</v>
      </c>
      <c r="J21" s="377">
        <f>來源餘絀表!D21</f>
        <v>0</v>
      </c>
      <c r="K21" s="226">
        <f t="shared" si="2"/>
        <v>0</v>
      </c>
    </row>
    <row r="22" spans="1:11">
      <c r="A22" s="180" t="s">
        <v>531</v>
      </c>
      <c r="B22" s="254"/>
      <c r="C22" s="254"/>
      <c r="D22" s="384">
        <v>170000</v>
      </c>
      <c r="E22" s="254"/>
      <c r="F22" s="254"/>
      <c r="G22" s="254">
        <v>0</v>
      </c>
      <c r="H22" s="254"/>
      <c r="I22" s="181">
        <f t="shared" si="1"/>
        <v>170000</v>
      </c>
      <c r="J22" s="377">
        <f>來源餘絀表!D22</f>
        <v>170000</v>
      </c>
      <c r="K22" s="226">
        <f t="shared" si="2"/>
        <v>0</v>
      </c>
    </row>
    <row r="23" spans="1:11">
      <c r="A23" s="180" t="s">
        <v>532</v>
      </c>
      <c r="B23" s="254">
        <v>80000</v>
      </c>
      <c r="C23" s="254">
        <v>15000</v>
      </c>
      <c r="D23" s="384">
        <v>8668000</v>
      </c>
      <c r="E23" s="254">
        <v>0</v>
      </c>
      <c r="F23" s="254">
        <v>200000</v>
      </c>
      <c r="G23" s="254"/>
      <c r="H23" s="254"/>
      <c r="I23" s="181">
        <f t="shared" si="1"/>
        <v>8963000</v>
      </c>
      <c r="J23" s="377">
        <f>來源餘絀表!D23</f>
        <v>8963000</v>
      </c>
      <c r="K23" s="226">
        <f t="shared" si="2"/>
        <v>0</v>
      </c>
    </row>
    <row r="24" spans="1:11" s="179" customFormat="1">
      <c r="A24" s="177" t="s">
        <v>533</v>
      </c>
      <c r="B24" s="253">
        <f t="shared" ref="B24:H24" si="6">B25</f>
        <v>3797000000</v>
      </c>
      <c r="C24" s="253">
        <f t="shared" si="6"/>
        <v>0</v>
      </c>
      <c r="D24" s="253">
        <f t="shared" si="6"/>
        <v>0</v>
      </c>
      <c r="E24" s="253">
        <f t="shared" si="6"/>
        <v>0</v>
      </c>
      <c r="F24" s="253">
        <f t="shared" si="6"/>
        <v>0</v>
      </c>
      <c r="G24" s="253">
        <f t="shared" si="6"/>
        <v>500000000</v>
      </c>
      <c r="H24" s="253">
        <f t="shared" si="6"/>
        <v>1652000000</v>
      </c>
      <c r="I24" s="181">
        <f t="shared" si="1"/>
        <v>5949000000</v>
      </c>
      <c r="J24" s="377">
        <f>來源餘絀表!D24</f>
        <v>5949000000</v>
      </c>
      <c r="K24" s="226">
        <f t="shared" si="2"/>
        <v>0</v>
      </c>
    </row>
    <row r="25" spans="1:11" s="185" customFormat="1">
      <c r="A25" s="184" t="s">
        <v>313</v>
      </c>
      <c r="B25" s="254">
        <v>3797000000</v>
      </c>
      <c r="C25" s="254"/>
      <c r="D25" s="316"/>
      <c r="E25" s="254"/>
      <c r="F25" s="254">
        <v>0</v>
      </c>
      <c r="G25" s="254">
        <v>500000000</v>
      </c>
      <c r="H25" s="254">
        <v>1652000000</v>
      </c>
      <c r="I25" s="181">
        <f t="shared" si="1"/>
        <v>5949000000</v>
      </c>
      <c r="J25" s="377">
        <f>來源餘絀表!D25</f>
        <v>5949000000</v>
      </c>
      <c r="K25" s="226">
        <f t="shared" si="2"/>
        <v>0</v>
      </c>
    </row>
    <row r="26" spans="1:11" s="179" customFormat="1">
      <c r="A26" s="177" t="s">
        <v>314</v>
      </c>
      <c r="B26" s="253">
        <f>SUM(B27:B28)</f>
        <v>87000</v>
      </c>
      <c r="C26" s="253">
        <f t="shared" ref="C26:H26" si="7">C27</f>
        <v>0</v>
      </c>
      <c r="D26" s="253">
        <f t="shared" si="7"/>
        <v>534000</v>
      </c>
      <c r="E26" s="253">
        <f t="shared" si="7"/>
        <v>0</v>
      </c>
      <c r="F26" s="253">
        <f t="shared" si="7"/>
        <v>0</v>
      </c>
      <c r="G26" s="253">
        <f t="shared" si="7"/>
        <v>0</v>
      </c>
      <c r="H26" s="253">
        <f t="shared" si="7"/>
        <v>1000000</v>
      </c>
      <c r="I26" s="181">
        <f t="shared" si="1"/>
        <v>1621000</v>
      </c>
      <c r="J26" s="377">
        <f>來源餘絀表!D26</f>
        <v>1621000</v>
      </c>
      <c r="K26" s="226">
        <f t="shared" si="2"/>
        <v>0</v>
      </c>
    </row>
    <row r="27" spans="1:11">
      <c r="A27" s="180" t="s">
        <v>315</v>
      </c>
      <c r="B27" s="254">
        <v>87000</v>
      </c>
      <c r="C27" s="254"/>
      <c r="D27" s="384">
        <v>534000</v>
      </c>
      <c r="E27" s="254"/>
      <c r="F27" s="254"/>
      <c r="G27" s="254"/>
      <c r="H27" s="254">
        <v>1000000</v>
      </c>
      <c r="I27" s="181">
        <f t="shared" si="1"/>
        <v>1621000</v>
      </c>
      <c r="J27" s="377">
        <f>來源餘絀表!D27</f>
        <v>1621000</v>
      </c>
      <c r="K27" s="226">
        <f t="shared" si="2"/>
        <v>0</v>
      </c>
    </row>
    <row r="28" spans="1:11">
      <c r="A28" s="180" t="s">
        <v>556</v>
      </c>
      <c r="B28" s="254">
        <v>0</v>
      </c>
      <c r="C28" s="254"/>
      <c r="D28" s="384"/>
      <c r="E28" s="254"/>
      <c r="F28" s="254"/>
      <c r="G28" s="254"/>
      <c r="H28" s="254"/>
      <c r="I28" s="178">
        <f t="shared" si="1"/>
        <v>0</v>
      </c>
      <c r="J28" s="377">
        <f>來源餘絀表!D28</f>
        <v>0</v>
      </c>
      <c r="K28" s="226">
        <f t="shared" si="2"/>
        <v>0</v>
      </c>
    </row>
    <row r="29" spans="1:11" s="164" customFormat="1" ht="19.8">
      <c r="A29" s="227" t="s">
        <v>607</v>
      </c>
      <c r="B29" s="674">
        <f>B30+B33+B34+B37+B38+B39+B40+B41+B65+B42+B43+B44</f>
        <v>2528071000</v>
      </c>
      <c r="C29" s="674">
        <f>C51</f>
        <v>1141000</v>
      </c>
      <c r="D29" s="674">
        <f>D45+D46+D49+D54</f>
        <v>130924000</v>
      </c>
      <c r="E29" s="674">
        <f>E54+E65</f>
        <v>0</v>
      </c>
      <c r="F29" s="674">
        <f>F50</f>
        <v>0</v>
      </c>
      <c r="G29" s="674">
        <f>G55+G56+G57+G58</f>
        <v>210610000</v>
      </c>
      <c r="H29" s="674">
        <f>H59+H62</f>
        <v>497354000</v>
      </c>
      <c r="I29" s="378">
        <f t="shared" si="1"/>
        <v>3368100000</v>
      </c>
      <c r="J29" s="378">
        <f>J30+J33+J34+J37+J38+J39+J40+J41+J42+J43+J44+J45+J46+J49+J50+J51+J52+J53+J54+J55+J56+J57+J59+J62+J65+J74</f>
        <v>3368100000</v>
      </c>
      <c r="K29" s="226">
        <f t="shared" si="2"/>
        <v>0</v>
      </c>
    </row>
    <row r="30" spans="1:11" s="164" customFormat="1" ht="30">
      <c r="A30" s="187" t="s">
        <v>316</v>
      </c>
      <c r="B30" s="253">
        <f t="shared" ref="B30:G30" si="8">SUM(B31:B32)</f>
        <v>1669000</v>
      </c>
      <c r="C30" s="254">
        <f t="shared" si="8"/>
        <v>0</v>
      </c>
      <c r="D30" s="254">
        <f t="shared" si="8"/>
        <v>0</v>
      </c>
      <c r="E30" s="254">
        <f t="shared" si="8"/>
        <v>0</v>
      </c>
      <c r="F30" s="254">
        <f t="shared" si="8"/>
        <v>0</v>
      </c>
      <c r="G30" s="254">
        <f t="shared" si="8"/>
        <v>0</v>
      </c>
      <c r="H30" s="254"/>
      <c r="I30" s="181">
        <f t="shared" si="1"/>
        <v>1669000</v>
      </c>
      <c r="J30" s="226">
        <f>來源餘絀表!D30</f>
        <v>1669000</v>
      </c>
      <c r="K30" s="226">
        <f t="shared" si="2"/>
        <v>0</v>
      </c>
    </row>
    <row r="31" spans="1:11">
      <c r="A31" s="188" t="s">
        <v>424</v>
      </c>
      <c r="B31" s="254">
        <v>885000</v>
      </c>
      <c r="C31" s="254"/>
      <c r="D31" s="384"/>
      <c r="E31" s="254"/>
      <c r="F31" s="254"/>
      <c r="G31" s="254">
        <v>0</v>
      </c>
      <c r="H31" s="254"/>
      <c r="I31" s="181">
        <f t="shared" si="1"/>
        <v>885000</v>
      </c>
      <c r="J31" s="228">
        <f>來源餘絀表!D31</f>
        <v>885000</v>
      </c>
      <c r="K31" s="226">
        <f t="shared" si="2"/>
        <v>0</v>
      </c>
    </row>
    <row r="32" spans="1:11">
      <c r="A32" s="188" t="s">
        <v>425</v>
      </c>
      <c r="B32" s="254">
        <v>784000</v>
      </c>
      <c r="C32" s="254"/>
      <c r="D32" s="384"/>
      <c r="E32" s="254"/>
      <c r="F32" s="254"/>
      <c r="G32" s="254"/>
      <c r="H32" s="254"/>
      <c r="I32" s="181">
        <f t="shared" si="1"/>
        <v>784000</v>
      </c>
      <c r="J32" s="228">
        <f>來源餘絀表!D32</f>
        <v>784000</v>
      </c>
      <c r="K32" s="226">
        <f t="shared" si="2"/>
        <v>0</v>
      </c>
    </row>
    <row r="33" spans="1:11" s="164" customFormat="1" ht="30">
      <c r="A33" s="187" t="s">
        <v>426</v>
      </c>
      <c r="B33" s="253">
        <v>1319120000</v>
      </c>
      <c r="C33" s="254"/>
      <c r="D33" s="254"/>
      <c r="E33" s="254"/>
      <c r="F33" s="254"/>
      <c r="G33" s="254"/>
      <c r="H33" s="254"/>
      <c r="I33" s="181">
        <f t="shared" si="1"/>
        <v>1319120000</v>
      </c>
      <c r="J33" s="226">
        <f>來源餘絀表!D33</f>
        <v>1319120000</v>
      </c>
      <c r="K33" s="226">
        <f t="shared" si="2"/>
        <v>0</v>
      </c>
    </row>
    <row r="34" spans="1:11" s="164" customFormat="1">
      <c r="A34" s="189" t="s">
        <v>427</v>
      </c>
      <c r="B34" s="253">
        <f t="shared" ref="B34:G34" si="9">SUM(B35:B36)</f>
        <v>955666000</v>
      </c>
      <c r="C34" s="254">
        <f t="shared" si="9"/>
        <v>0</v>
      </c>
      <c r="D34" s="254">
        <f t="shared" si="9"/>
        <v>0</v>
      </c>
      <c r="E34" s="254">
        <f t="shared" si="9"/>
        <v>0</v>
      </c>
      <c r="F34" s="254">
        <f t="shared" si="9"/>
        <v>0</v>
      </c>
      <c r="G34" s="254">
        <f t="shared" si="9"/>
        <v>0</v>
      </c>
      <c r="H34" s="254"/>
      <c r="I34" s="181">
        <f t="shared" si="1"/>
        <v>955666000</v>
      </c>
      <c r="J34" s="226">
        <f>來源餘絀表!D34</f>
        <v>955666000</v>
      </c>
      <c r="K34" s="226">
        <f t="shared" si="2"/>
        <v>0</v>
      </c>
    </row>
    <row r="35" spans="1:11">
      <c r="A35" s="188" t="s">
        <v>424</v>
      </c>
      <c r="B35" s="254">
        <v>60000</v>
      </c>
      <c r="C35" s="254"/>
      <c r="D35" s="384"/>
      <c r="E35" s="254"/>
      <c r="F35" s="254"/>
      <c r="G35" s="254"/>
      <c r="H35" s="254"/>
      <c r="I35" s="181">
        <f t="shared" si="1"/>
        <v>60000</v>
      </c>
      <c r="J35" s="228">
        <f>來源餘絀表!D35</f>
        <v>60000</v>
      </c>
      <c r="K35" s="226">
        <f t="shared" si="2"/>
        <v>0</v>
      </c>
    </row>
    <row r="36" spans="1:11">
      <c r="A36" s="188" t="s">
        <v>425</v>
      </c>
      <c r="B36" s="254">
        <v>955606000</v>
      </c>
      <c r="C36" s="254"/>
      <c r="D36" s="384"/>
      <c r="E36" s="254"/>
      <c r="F36" s="254"/>
      <c r="G36" s="254"/>
      <c r="H36" s="254"/>
      <c r="I36" s="181">
        <f t="shared" si="1"/>
        <v>955606000</v>
      </c>
      <c r="J36" s="228">
        <f>來源餘絀表!D36</f>
        <v>955606000</v>
      </c>
      <c r="K36" s="226">
        <f t="shared" si="2"/>
        <v>0</v>
      </c>
    </row>
    <row r="37" spans="1:11" s="164" customFormat="1" ht="18" customHeight="1">
      <c r="A37" s="190" t="s">
        <v>428</v>
      </c>
      <c r="B37" s="253">
        <v>106000000</v>
      </c>
      <c r="C37" s="254"/>
      <c r="D37" s="254"/>
      <c r="E37" s="254"/>
      <c r="F37" s="254"/>
      <c r="G37" s="254"/>
      <c r="H37" s="254"/>
      <c r="I37" s="181">
        <f t="shared" si="1"/>
        <v>106000000</v>
      </c>
      <c r="J37" s="226">
        <f>來源餘絀表!D37</f>
        <v>106000000</v>
      </c>
      <c r="K37" s="226">
        <f t="shared" si="2"/>
        <v>0</v>
      </c>
    </row>
    <row r="38" spans="1:11" s="164" customFormat="1">
      <c r="A38" s="191" t="s">
        <v>429</v>
      </c>
      <c r="B38" s="253">
        <v>5000000</v>
      </c>
      <c r="C38" s="254"/>
      <c r="D38" s="254"/>
      <c r="E38" s="254"/>
      <c r="F38" s="254"/>
      <c r="G38" s="254"/>
      <c r="H38" s="254"/>
      <c r="I38" s="181">
        <f t="shared" si="1"/>
        <v>5000000</v>
      </c>
      <c r="J38" s="226">
        <f>來源餘絀表!D38</f>
        <v>5000000</v>
      </c>
      <c r="K38" s="226">
        <f t="shared" si="2"/>
        <v>0</v>
      </c>
    </row>
    <row r="39" spans="1:11" s="164" customFormat="1" ht="30">
      <c r="A39" s="192" t="s">
        <v>430</v>
      </c>
      <c r="B39" s="253">
        <v>0</v>
      </c>
      <c r="C39" s="254"/>
      <c r="D39" s="254"/>
      <c r="E39" s="254"/>
      <c r="F39" s="254"/>
      <c r="G39" s="254"/>
      <c r="H39" s="254"/>
      <c r="I39" s="181">
        <f t="shared" si="1"/>
        <v>0</v>
      </c>
      <c r="J39" s="226">
        <f>來源餘絀表!D39</f>
        <v>0</v>
      </c>
      <c r="K39" s="226">
        <f t="shared" si="2"/>
        <v>0</v>
      </c>
    </row>
    <row r="40" spans="1:11" s="164" customFormat="1">
      <c r="A40" s="194" t="s">
        <v>431</v>
      </c>
      <c r="B40" s="253">
        <v>85000000</v>
      </c>
      <c r="C40" s="254"/>
      <c r="D40" s="254"/>
      <c r="E40" s="254"/>
      <c r="F40" s="254"/>
      <c r="G40" s="254"/>
      <c r="H40" s="254"/>
      <c r="I40" s="181">
        <f t="shared" si="1"/>
        <v>85000000</v>
      </c>
      <c r="J40" s="226">
        <f>來源餘絀表!D40</f>
        <v>85000000</v>
      </c>
      <c r="K40" s="226">
        <f t="shared" si="2"/>
        <v>0</v>
      </c>
    </row>
    <row r="41" spans="1:11" s="164" customFormat="1">
      <c r="A41" s="192" t="s">
        <v>432</v>
      </c>
      <c r="B41" s="253">
        <v>5000000</v>
      </c>
      <c r="C41" s="254"/>
      <c r="D41" s="254"/>
      <c r="E41" s="254"/>
      <c r="F41" s="254"/>
      <c r="G41" s="254"/>
      <c r="H41" s="254"/>
      <c r="I41" s="181">
        <f t="shared" si="1"/>
        <v>5000000</v>
      </c>
      <c r="J41" s="226">
        <f>來源餘絀表!D41</f>
        <v>5000000</v>
      </c>
      <c r="K41" s="226">
        <f t="shared" si="2"/>
        <v>0</v>
      </c>
    </row>
    <row r="42" spans="1:11" s="164" customFormat="1" ht="30">
      <c r="A42" s="193" t="s">
        <v>1036</v>
      </c>
      <c r="B42" s="253">
        <v>2000000</v>
      </c>
      <c r="C42" s="254"/>
      <c r="D42" s="254"/>
      <c r="E42" s="254"/>
      <c r="F42" s="254"/>
      <c r="G42" s="254"/>
      <c r="H42" s="254"/>
      <c r="I42" s="181">
        <f t="shared" si="1"/>
        <v>2000000</v>
      </c>
      <c r="J42" s="226">
        <f>來源餘絀表!D42</f>
        <v>2000000</v>
      </c>
      <c r="K42" s="226">
        <f t="shared" si="2"/>
        <v>0</v>
      </c>
    </row>
    <row r="43" spans="1:11">
      <c r="A43" s="193" t="s">
        <v>433</v>
      </c>
      <c r="B43" s="254">
        <v>48616000</v>
      </c>
      <c r="C43" s="254"/>
      <c r="D43" s="254"/>
      <c r="E43" s="254"/>
      <c r="F43" s="254"/>
      <c r="G43" s="254"/>
      <c r="H43" s="254"/>
      <c r="I43" s="178">
        <f t="shared" si="1"/>
        <v>48616000</v>
      </c>
      <c r="J43" s="226">
        <f>來源餘絀表!D43</f>
        <v>48616000</v>
      </c>
      <c r="K43" s="226">
        <f t="shared" si="2"/>
        <v>0</v>
      </c>
    </row>
    <row r="44" spans="1:11">
      <c r="A44" s="193" t="s">
        <v>877</v>
      </c>
      <c r="B44" s="254">
        <v>0</v>
      </c>
      <c r="C44" s="254"/>
      <c r="D44" s="254"/>
      <c r="E44" s="254"/>
      <c r="F44" s="254"/>
      <c r="G44" s="254"/>
      <c r="H44" s="254"/>
      <c r="I44" s="178">
        <f t="shared" si="1"/>
        <v>0</v>
      </c>
      <c r="J44" s="226">
        <f>來源餘絀表!D44</f>
        <v>0</v>
      </c>
      <c r="K44" s="226">
        <f t="shared" si="2"/>
        <v>0</v>
      </c>
    </row>
    <row r="45" spans="1:11" s="164" customFormat="1">
      <c r="A45" s="195" t="s">
        <v>434</v>
      </c>
      <c r="B45" s="254"/>
      <c r="C45" s="254"/>
      <c r="D45" s="671">
        <v>28336000</v>
      </c>
      <c r="E45" s="254"/>
      <c r="F45" s="254"/>
      <c r="G45" s="254"/>
      <c r="H45" s="254"/>
      <c r="I45" s="181">
        <f t="shared" si="1"/>
        <v>28336000</v>
      </c>
      <c r="J45" s="226">
        <f>來源餘絀表!D45</f>
        <v>28336000</v>
      </c>
      <c r="K45" s="226">
        <f t="shared" si="2"/>
        <v>0</v>
      </c>
    </row>
    <row r="46" spans="1:11" s="164" customFormat="1" ht="30">
      <c r="A46" s="197" t="s">
        <v>435</v>
      </c>
      <c r="B46" s="254"/>
      <c r="C46" s="254">
        <f>SUM(C47:C48)</f>
        <v>0</v>
      </c>
      <c r="D46" s="671">
        <f>SUM(D47:D48)</f>
        <v>83648000</v>
      </c>
      <c r="E46" s="254">
        <f>SUM(E47:E48)</f>
        <v>0</v>
      </c>
      <c r="F46" s="254">
        <f>SUM(F47:F48)</f>
        <v>0</v>
      </c>
      <c r="G46" s="254">
        <f>SUM(G47:G48)</f>
        <v>0</v>
      </c>
      <c r="H46" s="254"/>
      <c r="I46" s="181">
        <f t="shared" si="1"/>
        <v>83648000</v>
      </c>
      <c r="J46" s="226">
        <f>來源餘絀表!D46</f>
        <v>83648000</v>
      </c>
      <c r="K46" s="226">
        <f t="shared" si="2"/>
        <v>0</v>
      </c>
    </row>
    <row r="47" spans="1:11" s="164" customFormat="1">
      <c r="A47" s="229" t="s">
        <v>424</v>
      </c>
      <c r="B47" s="254"/>
      <c r="C47" s="254"/>
      <c r="D47" s="254">
        <v>28785000</v>
      </c>
      <c r="E47" s="254"/>
      <c r="F47" s="254"/>
      <c r="G47" s="254"/>
      <c r="H47" s="254"/>
      <c r="I47" s="181">
        <f t="shared" si="1"/>
        <v>28785000</v>
      </c>
      <c r="J47" s="226">
        <f>來源餘絀表!D47</f>
        <v>28785000</v>
      </c>
      <c r="K47" s="226">
        <f t="shared" si="2"/>
        <v>0</v>
      </c>
    </row>
    <row r="48" spans="1:11" s="164" customFormat="1">
      <c r="A48" s="229" t="s">
        <v>425</v>
      </c>
      <c r="B48" s="254"/>
      <c r="C48" s="254"/>
      <c r="D48" s="254">
        <v>54863000</v>
      </c>
      <c r="E48" s="254"/>
      <c r="F48" s="254"/>
      <c r="G48" s="254"/>
      <c r="H48" s="254"/>
      <c r="I48" s="181">
        <f t="shared" si="1"/>
        <v>54863000</v>
      </c>
      <c r="J48" s="226">
        <f>來源餘絀表!D48</f>
        <v>54863000</v>
      </c>
      <c r="K48" s="226">
        <f t="shared" si="2"/>
        <v>0</v>
      </c>
    </row>
    <row r="49" spans="1:11" s="164" customFormat="1">
      <c r="A49" s="198" t="s">
        <v>436</v>
      </c>
      <c r="B49" s="254"/>
      <c r="C49" s="254"/>
      <c r="D49" s="671">
        <v>15440000</v>
      </c>
      <c r="E49" s="254"/>
      <c r="F49" s="254"/>
      <c r="G49" s="254"/>
      <c r="H49" s="254"/>
      <c r="I49" s="181">
        <f t="shared" si="1"/>
        <v>15440000</v>
      </c>
      <c r="J49" s="226">
        <f>來源餘絀表!D49</f>
        <v>15440000</v>
      </c>
      <c r="K49" s="226">
        <f t="shared" si="2"/>
        <v>0</v>
      </c>
    </row>
    <row r="50" spans="1:11">
      <c r="A50" s="199" t="s">
        <v>437</v>
      </c>
      <c r="B50" s="254"/>
      <c r="C50" s="254"/>
      <c r="D50" s="384"/>
      <c r="E50" s="254"/>
      <c r="F50" s="734"/>
      <c r="G50" s="254"/>
      <c r="H50" s="254"/>
      <c r="I50" s="181">
        <f t="shared" si="1"/>
        <v>0</v>
      </c>
      <c r="J50" s="228">
        <f>來源餘絀表!D51</f>
        <v>0</v>
      </c>
      <c r="K50" s="226">
        <f t="shared" si="2"/>
        <v>0</v>
      </c>
    </row>
    <row r="51" spans="1:11">
      <c r="A51" s="379" t="s">
        <v>438</v>
      </c>
      <c r="B51" s="254"/>
      <c r="C51" s="678">
        <v>1141000</v>
      </c>
      <c r="D51" s="384"/>
      <c r="E51" s="254"/>
      <c r="F51" s="254"/>
      <c r="G51" s="254"/>
      <c r="H51" s="254"/>
      <c r="I51" s="181">
        <f t="shared" si="1"/>
        <v>1141000</v>
      </c>
      <c r="J51" s="228">
        <f>來源餘絀表!D52</f>
        <v>1141000</v>
      </c>
      <c r="K51" s="226">
        <f t="shared" si="2"/>
        <v>0</v>
      </c>
    </row>
    <row r="52" spans="1:11" s="185" customFormat="1">
      <c r="A52" s="201" t="s">
        <v>439</v>
      </c>
      <c r="B52" s="254"/>
      <c r="C52" s="254"/>
      <c r="D52" s="316"/>
      <c r="E52" s="254"/>
      <c r="F52" s="254"/>
      <c r="G52" s="254"/>
      <c r="H52" s="254"/>
      <c r="I52" s="181">
        <f t="shared" si="1"/>
        <v>0</v>
      </c>
      <c r="J52" s="228">
        <f>來源餘絀表!D53</f>
        <v>0</v>
      </c>
      <c r="K52" s="226">
        <f t="shared" si="2"/>
        <v>0</v>
      </c>
    </row>
    <row r="53" spans="1:11" ht="30">
      <c r="A53" s="202" t="s">
        <v>440</v>
      </c>
      <c r="B53" s="254"/>
      <c r="C53" s="254"/>
      <c r="D53" s="384"/>
      <c r="E53" s="254"/>
      <c r="F53" s="254"/>
      <c r="G53" s="254"/>
      <c r="H53" s="254"/>
      <c r="I53" s="181">
        <f t="shared" si="1"/>
        <v>0</v>
      </c>
      <c r="J53" s="228">
        <f>來源餘絀表!D54</f>
        <v>0</v>
      </c>
      <c r="K53" s="226">
        <f t="shared" si="2"/>
        <v>0</v>
      </c>
    </row>
    <row r="54" spans="1:11" ht="36.75" customHeight="1">
      <c r="A54" s="1129" t="s">
        <v>985</v>
      </c>
      <c r="B54" s="254"/>
      <c r="C54" s="254"/>
      <c r="D54" s="1130">
        <v>3500000</v>
      </c>
      <c r="E54" s="254"/>
      <c r="F54" s="254"/>
      <c r="G54" s="254"/>
      <c r="H54" s="254"/>
      <c r="I54" s="181">
        <f t="shared" si="1"/>
        <v>3500000</v>
      </c>
      <c r="J54" s="228">
        <f>來源餘絀表!D50</f>
        <v>3500000</v>
      </c>
      <c r="K54" s="226">
        <f t="shared" si="2"/>
        <v>0</v>
      </c>
    </row>
    <row r="55" spans="1:11">
      <c r="A55" s="192" t="s">
        <v>973</v>
      </c>
      <c r="B55" s="254"/>
      <c r="C55" s="254">
        <v>0</v>
      </c>
      <c r="D55" s="254">
        <v>0</v>
      </c>
      <c r="E55" s="254">
        <v>0</v>
      </c>
      <c r="F55" s="254">
        <v>0</v>
      </c>
      <c r="G55" s="253">
        <v>132810000</v>
      </c>
      <c r="H55" s="254"/>
      <c r="I55" s="181">
        <f t="shared" si="1"/>
        <v>132810000</v>
      </c>
      <c r="J55" s="228">
        <f>來源餘絀表!D55</f>
        <v>132810000</v>
      </c>
      <c r="K55" s="226">
        <f t="shared" si="2"/>
        <v>0</v>
      </c>
    </row>
    <row r="56" spans="1:11" ht="30.75" customHeight="1">
      <c r="A56" s="192" t="s">
        <v>441</v>
      </c>
      <c r="B56" s="254"/>
      <c r="C56" s="254"/>
      <c r="D56" s="254"/>
      <c r="E56" s="254"/>
      <c r="F56" s="254"/>
      <c r="G56" s="253">
        <v>0</v>
      </c>
      <c r="H56" s="254"/>
      <c r="I56" s="181">
        <f t="shared" si="1"/>
        <v>0</v>
      </c>
      <c r="J56" s="228">
        <f>來源餘絀表!D56</f>
        <v>0</v>
      </c>
      <c r="K56" s="226">
        <f t="shared" si="2"/>
        <v>0</v>
      </c>
    </row>
    <row r="57" spans="1:11">
      <c r="A57" s="204" t="s">
        <v>880</v>
      </c>
      <c r="B57" s="254"/>
      <c r="C57" s="254"/>
      <c r="D57" s="254"/>
      <c r="E57" s="254"/>
      <c r="F57" s="254"/>
      <c r="G57" s="253">
        <v>77800000</v>
      </c>
      <c r="H57" s="254"/>
      <c r="I57" s="181">
        <f t="shared" si="1"/>
        <v>77800000</v>
      </c>
      <c r="J57" s="228">
        <f>來源餘絀表!D57</f>
        <v>77800000</v>
      </c>
      <c r="K57" s="226">
        <f t="shared" si="2"/>
        <v>0</v>
      </c>
    </row>
    <row r="58" spans="1:11">
      <c r="A58" s="204" t="s">
        <v>986</v>
      </c>
      <c r="B58" s="254"/>
      <c r="C58" s="254"/>
      <c r="D58" s="254"/>
      <c r="E58" s="254"/>
      <c r="F58" s="254"/>
      <c r="G58" s="253">
        <v>0</v>
      </c>
      <c r="H58" s="254"/>
      <c r="I58" s="181">
        <f t="shared" si="1"/>
        <v>0</v>
      </c>
      <c r="J58" s="228"/>
      <c r="K58" s="226"/>
    </row>
    <row r="59" spans="1:11">
      <c r="A59" s="205" t="s">
        <v>442</v>
      </c>
      <c r="B59" s="254"/>
      <c r="C59" s="254"/>
      <c r="D59" s="384"/>
      <c r="E59" s="254"/>
      <c r="F59" s="254"/>
      <c r="G59" s="254"/>
      <c r="H59" s="678">
        <f>SUM(H60:H61)</f>
        <v>68084000</v>
      </c>
      <c r="I59" s="178">
        <f t="shared" si="1"/>
        <v>68084000</v>
      </c>
      <c r="J59" s="186">
        <f>來源餘絀表!D59</f>
        <v>68084000</v>
      </c>
      <c r="K59" s="226">
        <f t="shared" si="2"/>
        <v>0</v>
      </c>
    </row>
    <row r="60" spans="1:11" s="185" customFormat="1">
      <c r="A60" s="188" t="s">
        <v>424</v>
      </c>
      <c r="B60" s="316"/>
      <c r="C60" s="316"/>
      <c r="D60" s="316"/>
      <c r="E60" s="316"/>
      <c r="F60" s="316"/>
      <c r="G60" s="316"/>
      <c r="H60" s="316">
        <v>899000</v>
      </c>
      <c r="I60" s="178">
        <f t="shared" si="1"/>
        <v>899000</v>
      </c>
      <c r="J60" s="186">
        <f>來源餘絀表!D60</f>
        <v>899000</v>
      </c>
      <c r="K60" s="226">
        <f t="shared" si="2"/>
        <v>0</v>
      </c>
    </row>
    <row r="61" spans="1:11" s="185" customFormat="1">
      <c r="A61" s="188" t="s">
        <v>425</v>
      </c>
      <c r="B61" s="316"/>
      <c r="C61" s="316"/>
      <c r="D61" s="316"/>
      <c r="E61" s="316"/>
      <c r="F61" s="316"/>
      <c r="G61" s="316"/>
      <c r="H61" s="316">
        <v>67185000</v>
      </c>
      <c r="I61" s="178">
        <f t="shared" si="1"/>
        <v>67185000</v>
      </c>
      <c r="J61" s="186">
        <f>來源餘絀表!D61</f>
        <v>67185000</v>
      </c>
      <c r="K61" s="226">
        <f t="shared" si="2"/>
        <v>0</v>
      </c>
    </row>
    <row r="62" spans="1:11">
      <c r="A62" s="380" t="s">
        <v>443</v>
      </c>
      <c r="B62" s="254"/>
      <c r="C62" s="254"/>
      <c r="D62" s="254"/>
      <c r="E62" s="254"/>
      <c r="F62" s="254"/>
      <c r="G62" s="254"/>
      <c r="H62" s="678">
        <f>H63+H64</f>
        <v>429270000</v>
      </c>
      <c r="I62" s="181">
        <f t="shared" si="1"/>
        <v>429270000</v>
      </c>
      <c r="J62" s="228">
        <f>來源餘絀表!D62</f>
        <v>429270000</v>
      </c>
      <c r="K62" s="226">
        <f t="shared" si="2"/>
        <v>0</v>
      </c>
    </row>
    <row r="63" spans="1:11">
      <c r="A63" s="188" t="s">
        <v>424</v>
      </c>
      <c r="B63" s="254"/>
      <c r="C63" s="254"/>
      <c r="D63" s="254"/>
      <c r="E63" s="254"/>
      <c r="F63" s="254"/>
      <c r="G63" s="254"/>
      <c r="H63" s="254">
        <v>35764000</v>
      </c>
      <c r="I63" s="181">
        <f t="shared" si="1"/>
        <v>35764000</v>
      </c>
      <c r="J63" s="228">
        <f>來源餘絀表!D63</f>
        <v>35764000</v>
      </c>
      <c r="K63" s="226">
        <f t="shared" si="2"/>
        <v>0</v>
      </c>
    </row>
    <row r="64" spans="1:11">
      <c r="A64" s="188" t="s">
        <v>425</v>
      </c>
      <c r="B64" s="254"/>
      <c r="C64" s="254"/>
      <c r="D64" s="254"/>
      <c r="E64" s="254"/>
      <c r="F64" s="254"/>
      <c r="G64" s="254"/>
      <c r="H64" s="254">
        <v>393506000</v>
      </c>
      <c r="I64" s="181">
        <f t="shared" si="1"/>
        <v>393506000</v>
      </c>
      <c r="J64" s="228">
        <f>來源餘絀表!D64</f>
        <v>393506000</v>
      </c>
      <c r="K64" s="226">
        <f t="shared" si="2"/>
        <v>0</v>
      </c>
    </row>
    <row r="65" spans="1:11">
      <c r="A65" s="206" t="s">
        <v>444</v>
      </c>
      <c r="B65" s="254"/>
      <c r="C65" s="254"/>
      <c r="D65" s="254"/>
      <c r="E65" s="254"/>
      <c r="F65" s="254"/>
      <c r="G65" s="254"/>
      <c r="H65" s="254"/>
      <c r="I65" s="181">
        <f t="shared" si="1"/>
        <v>0</v>
      </c>
      <c r="J65" s="228">
        <f>來源餘絀表!D65</f>
        <v>0</v>
      </c>
      <c r="K65" s="226">
        <f t="shared" si="2"/>
        <v>0</v>
      </c>
    </row>
    <row r="66" spans="1:11" hidden="1" outlineLevel="1">
      <c r="A66" s="207" t="s">
        <v>445</v>
      </c>
      <c r="B66" s="253">
        <v>80000</v>
      </c>
      <c r="C66" s="254"/>
      <c r="D66" s="254"/>
      <c r="E66" s="254"/>
      <c r="F66" s="254"/>
      <c r="G66" s="254"/>
      <c r="H66" s="254"/>
      <c r="I66" s="181">
        <f t="shared" si="1"/>
        <v>80000</v>
      </c>
      <c r="J66" s="228">
        <f>來源餘絀表!D66</f>
        <v>80000</v>
      </c>
      <c r="K66" s="226">
        <f t="shared" si="2"/>
        <v>0</v>
      </c>
    </row>
    <row r="67" spans="1:11" hidden="1" outlineLevel="1">
      <c r="A67" s="207" t="s">
        <v>446</v>
      </c>
      <c r="B67" s="254"/>
      <c r="C67" s="253"/>
      <c r="D67" s="384"/>
      <c r="E67" s="254"/>
      <c r="F67" s="254"/>
      <c r="G67" s="254"/>
      <c r="H67" s="254"/>
      <c r="I67" s="181">
        <f t="shared" si="1"/>
        <v>0</v>
      </c>
      <c r="J67" s="228">
        <f>來源餘絀表!D67</f>
        <v>0</v>
      </c>
      <c r="K67" s="226">
        <f t="shared" si="2"/>
        <v>0</v>
      </c>
    </row>
    <row r="68" spans="1:11" hidden="1" outlineLevel="1">
      <c r="A68" s="207" t="s">
        <v>447</v>
      </c>
      <c r="B68" s="254"/>
      <c r="C68" s="254"/>
      <c r="D68" s="384"/>
      <c r="E68" s="254"/>
      <c r="F68" s="254"/>
      <c r="G68" s="254"/>
      <c r="H68" s="254"/>
      <c r="I68" s="181">
        <f t="shared" si="1"/>
        <v>0</v>
      </c>
      <c r="J68" s="228">
        <f>來源餘絀表!D68</f>
        <v>0</v>
      </c>
      <c r="K68" s="226">
        <f t="shared" si="2"/>
        <v>0</v>
      </c>
    </row>
    <row r="69" spans="1:11" hidden="1" outlineLevel="1">
      <c r="A69" s="207" t="s">
        <v>448</v>
      </c>
      <c r="B69" s="254"/>
      <c r="C69" s="254"/>
      <c r="D69" s="253"/>
      <c r="E69" s="254"/>
      <c r="F69" s="254"/>
      <c r="G69" s="254"/>
      <c r="H69" s="254"/>
      <c r="I69" s="181">
        <f t="shared" si="1"/>
        <v>0</v>
      </c>
      <c r="J69" s="228">
        <f>來源餘絀表!D69</f>
        <v>0</v>
      </c>
      <c r="K69" s="226">
        <f t="shared" si="2"/>
        <v>0</v>
      </c>
    </row>
    <row r="70" spans="1:11" hidden="1" outlineLevel="1">
      <c r="A70" s="207" t="s">
        <v>449</v>
      </c>
      <c r="B70" s="254"/>
      <c r="C70" s="254"/>
      <c r="D70" s="384"/>
      <c r="E70" s="253"/>
      <c r="F70" s="254"/>
      <c r="G70" s="254"/>
      <c r="H70" s="254"/>
      <c r="I70" s="181">
        <f t="shared" si="1"/>
        <v>0</v>
      </c>
      <c r="J70" s="228">
        <f>來源餘絀表!D70</f>
        <v>0</v>
      </c>
      <c r="K70" s="226">
        <f t="shared" si="2"/>
        <v>0</v>
      </c>
    </row>
    <row r="71" spans="1:11" hidden="1" outlineLevel="1">
      <c r="A71" s="207" t="s">
        <v>450</v>
      </c>
      <c r="B71" s="254"/>
      <c r="C71" s="254"/>
      <c r="D71" s="384"/>
      <c r="E71" s="254"/>
      <c r="F71" s="253"/>
      <c r="G71" s="254"/>
      <c r="H71" s="254"/>
      <c r="I71" s="181">
        <f t="shared" si="1"/>
        <v>0</v>
      </c>
      <c r="J71" s="228">
        <f>來源餘絀表!D71</f>
        <v>0</v>
      </c>
      <c r="K71" s="226">
        <f t="shared" si="2"/>
        <v>0</v>
      </c>
    </row>
    <row r="72" spans="1:11" hidden="1" outlineLevel="1">
      <c r="A72" s="207" t="s">
        <v>451</v>
      </c>
      <c r="B72" s="254"/>
      <c r="C72" s="254"/>
      <c r="D72" s="384"/>
      <c r="E72" s="254"/>
      <c r="F72" s="254"/>
      <c r="G72" s="253"/>
      <c r="H72" s="254"/>
      <c r="I72" s="181">
        <f t="shared" si="1"/>
        <v>0</v>
      </c>
      <c r="J72" s="228">
        <f>來源餘絀表!D72</f>
        <v>0</v>
      </c>
      <c r="K72" s="226">
        <f t="shared" si="2"/>
        <v>0</v>
      </c>
    </row>
    <row r="73" spans="1:11" hidden="1" outlineLevel="1">
      <c r="A73" s="208" t="s">
        <v>452</v>
      </c>
      <c r="B73" s="254"/>
      <c r="C73" s="254"/>
      <c r="D73" s="384"/>
      <c r="E73" s="254"/>
      <c r="F73" s="254"/>
      <c r="G73" s="254"/>
      <c r="H73" s="253"/>
      <c r="I73" s="181">
        <f t="shared" si="1"/>
        <v>0</v>
      </c>
      <c r="J73" s="228">
        <f>來源餘絀表!D73</f>
        <v>0</v>
      </c>
      <c r="K73" s="226">
        <f t="shared" si="2"/>
        <v>0</v>
      </c>
    </row>
    <row r="74" spans="1:11" ht="15.75" customHeight="1" collapsed="1">
      <c r="A74" s="231" t="s">
        <v>468</v>
      </c>
      <c r="B74" s="254"/>
      <c r="C74" s="254"/>
      <c r="D74" s="384"/>
      <c r="E74" s="254"/>
      <c r="F74" s="254"/>
      <c r="G74" s="254"/>
      <c r="H74" s="254"/>
      <c r="I74" s="181">
        <f t="shared" si="1"/>
        <v>0</v>
      </c>
      <c r="J74" s="228">
        <f>來源餘絀表!D74</f>
        <v>0</v>
      </c>
      <c r="K74" s="226">
        <f t="shared" si="2"/>
        <v>0</v>
      </c>
    </row>
    <row r="75" spans="1:11">
      <c r="A75" s="210" t="s">
        <v>454</v>
      </c>
      <c r="B75" s="254"/>
      <c r="C75" s="254"/>
      <c r="D75" s="384"/>
      <c r="E75" s="254"/>
      <c r="F75" s="254"/>
      <c r="G75" s="254"/>
      <c r="H75" s="254"/>
      <c r="I75" s="181">
        <f t="shared" si="1"/>
        <v>0</v>
      </c>
      <c r="J75" s="228"/>
      <c r="K75" s="226">
        <f t="shared" si="2"/>
        <v>0</v>
      </c>
    </row>
    <row r="76" spans="1:11">
      <c r="A76" s="211" t="s">
        <v>455</v>
      </c>
      <c r="B76" s="254"/>
      <c r="C76" s="254"/>
      <c r="D76" s="384"/>
      <c r="E76" s="254"/>
      <c r="F76" s="254"/>
      <c r="G76" s="254"/>
      <c r="H76" s="254"/>
      <c r="I76" s="181">
        <f t="shared" si="1"/>
        <v>0</v>
      </c>
      <c r="J76" s="228"/>
      <c r="K76" s="226">
        <f t="shared" ref="K76:K88" si="10">J76-I76</f>
        <v>0</v>
      </c>
    </row>
    <row r="77" spans="1:11">
      <c r="A77" s="211" t="s">
        <v>456</v>
      </c>
      <c r="B77" s="254"/>
      <c r="C77" s="254"/>
      <c r="D77" s="384"/>
      <c r="E77" s="254"/>
      <c r="F77" s="254"/>
      <c r="G77" s="254"/>
      <c r="H77" s="254"/>
      <c r="I77" s="181">
        <f t="shared" si="1"/>
        <v>0</v>
      </c>
      <c r="J77" s="228"/>
      <c r="K77" s="226">
        <f t="shared" si="10"/>
        <v>0</v>
      </c>
    </row>
    <row r="78" spans="1:11">
      <c r="A78" s="211" t="s">
        <v>457</v>
      </c>
      <c r="B78" s="254"/>
      <c r="C78" s="254"/>
      <c r="D78" s="384"/>
      <c r="E78" s="254"/>
      <c r="F78" s="254"/>
      <c r="G78" s="254"/>
      <c r="H78" s="254"/>
      <c r="I78" s="181">
        <f t="shared" si="1"/>
        <v>0</v>
      </c>
      <c r="J78" s="228"/>
      <c r="K78" s="226">
        <f t="shared" si="10"/>
        <v>0</v>
      </c>
    </row>
    <row r="79" spans="1:11">
      <c r="A79" s="212" t="s">
        <v>458</v>
      </c>
      <c r="B79" s="254"/>
      <c r="C79" s="254"/>
      <c r="D79" s="384"/>
      <c r="E79" s="254"/>
      <c r="F79" s="254"/>
      <c r="G79" s="254"/>
      <c r="H79" s="254"/>
      <c r="I79" s="181">
        <f t="shared" ref="I79:I88" si="11">SUM(B79:H79)</f>
        <v>0</v>
      </c>
      <c r="J79" s="228"/>
      <c r="K79" s="226">
        <f t="shared" si="10"/>
        <v>0</v>
      </c>
    </row>
    <row r="80" spans="1:11">
      <c r="A80" s="212" t="s">
        <v>459</v>
      </c>
      <c r="B80" s="254"/>
      <c r="C80" s="254"/>
      <c r="D80" s="384"/>
      <c r="E80" s="254"/>
      <c r="F80" s="254"/>
      <c r="G80" s="254"/>
      <c r="H80" s="254"/>
      <c r="I80" s="181">
        <f t="shared" si="11"/>
        <v>0</v>
      </c>
      <c r="J80" s="228"/>
      <c r="K80" s="226">
        <f t="shared" si="10"/>
        <v>0</v>
      </c>
    </row>
    <row r="81" spans="1:11">
      <c r="A81" s="212" t="s">
        <v>460</v>
      </c>
      <c r="B81" s="254"/>
      <c r="C81" s="254"/>
      <c r="D81" s="384"/>
      <c r="E81" s="254"/>
      <c r="F81" s="254"/>
      <c r="G81" s="254"/>
      <c r="H81" s="254"/>
      <c r="I81" s="181">
        <f t="shared" si="11"/>
        <v>0</v>
      </c>
      <c r="J81" s="228"/>
      <c r="K81" s="226">
        <f t="shared" si="10"/>
        <v>0</v>
      </c>
    </row>
    <row r="82" spans="1:11">
      <c r="A82" s="212" t="s">
        <v>461</v>
      </c>
      <c r="B82" s="254"/>
      <c r="C82" s="254"/>
      <c r="D82" s="384"/>
      <c r="E82" s="254"/>
      <c r="F82" s="254"/>
      <c r="G82" s="254"/>
      <c r="H82" s="254"/>
      <c r="I82" s="181">
        <f t="shared" si="11"/>
        <v>0</v>
      </c>
      <c r="J82" s="228"/>
      <c r="K82" s="226">
        <f t="shared" si="10"/>
        <v>0</v>
      </c>
    </row>
    <row r="83" spans="1:11">
      <c r="A83" s="210" t="s">
        <v>462</v>
      </c>
      <c r="B83" s="254"/>
      <c r="C83" s="254"/>
      <c r="D83" s="384"/>
      <c r="E83" s="254"/>
      <c r="F83" s="254"/>
      <c r="G83" s="254"/>
      <c r="H83" s="254"/>
      <c r="I83" s="181">
        <f t="shared" si="11"/>
        <v>0</v>
      </c>
      <c r="J83" s="228">
        <f>來源餘絀表!D83</f>
        <v>3948157000</v>
      </c>
      <c r="K83" s="226"/>
    </row>
    <row r="84" spans="1:11">
      <c r="A84" s="210" t="s">
        <v>463</v>
      </c>
      <c r="B84" s="254"/>
      <c r="C84" s="254"/>
      <c r="D84" s="384"/>
      <c r="E84" s="254"/>
      <c r="F84" s="254"/>
      <c r="G84" s="254"/>
      <c r="H84" s="254"/>
      <c r="I84" s="181">
        <f t="shared" si="11"/>
        <v>0</v>
      </c>
      <c r="J84" s="228"/>
      <c r="K84" s="226">
        <f t="shared" si="10"/>
        <v>0</v>
      </c>
    </row>
    <row r="85" spans="1:11" s="164" customFormat="1">
      <c r="A85" s="776" t="s">
        <v>608</v>
      </c>
      <c r="B85" s="255">
        <f t="shared" ref="B85:G85" si="12">B10-B29</f>
        <v>1545246000</v>
      </c>
      <c r="C85" s="255">
        <f t="shared" si="12"/>
        <v>-1126000</v>
      </c>
      <c r="D85" s="255">
        <f t="shared" si="12"/>
        <v>-64865000</v>
      </c>
      <c r="E85" s="255">
        <f t="shared" si="12"/>
        <v>0</v>
      </c>
      <c r="F85" s="255">
        <f t="shared" si="12"/>
        <v>200000</v>
      </c>
      <c r="G85" s="255">
        <f t="shared" si="12"/>
        <v>289390000</v>
      </c>
      <c r="H85" s="255">
        <f>H10-H29</f>
        <v>1155646000</v>
      </c>
      <c r="I85" s="181">
        <f t="shared" si="11"/>
        <v>2924491000</v>
      </c>
      <c r="J85" s="226">
        <f>來源餘絀表!D85</f>
        <v>2924491000</v>
      </c>
      <c r="K85" s="226">
        <f t="shared" si="10"/>
        <v>0</v>
      </c>
    </row>
    <row r="86" spans="1:11" s="233" customFormat="1">
      <c r="A86" s="213" t="s">
        <v>464</v>
      </c>
      <c r="B86" s="254">
        <f>B101+B102</f>
        <v>13780210000</v>
      </c>
      <c r="C86" s="254">
        <f t="shared" ref="C86:H86" si="13">C101+C102</f>
        <v>235687000</v>
      </c>
      <c r="D86" s="254">
        <f t="shared" si="13"/>
        <v>6036423000</v>
      </c>
      <c r="E86" s="254">
        <f t="shared" si="13"/>
        <v>0</v>
      </c>
      <c r="F86" s="254">
        <f t="shared" si="13"/>
        <v>-400000</v>
      </c>
      <c r="G86" s="254">
        <f t="shared" si="13"/>
        <v>2068730000</v>
      </c>
      <c r="H86" s="254">
        <f t="shared" si="13"/>
        <v>34298041000</v>
      </c>
      <c r="I86" s="181">
        <f t="shared" si="11"/>
        <v>56418691000</v>
      </c>
      <c r="J86" s="232">
        <f>來源餘絀表!D86</f>
        <v>56418691000</v>
      </c>
      <c r="K86" s="226">
        <f>J86-I86</f>
        <v>0</v>
      </c>
    </row>
    <row r="87" spans="1:11" s="233" customFormat="1">
      <c r="A87" s="213" t="s">
        <v>5</v>
      </c>
      <c r="B87" s="254">
        <v>0</v>
      </c>
      <c r="C87" s="254">
        <v>0</v>
      </c>
      <c r="D87" s="254">
        <v>0</v>
      </c>
      <c r="E87" s="254">
        <v>0</v>
      </c>
      <c r="F87" s="254">
        <v>0</v>
      </c>
      <c r="G87" s="254">
        <v>0</v>
      </c>
      <c r="H87" s="254">
        <v>0</v>
      </c>
      <c r="I87" s="181">
        <f t="shared" si="11"/>
        <v>0</v>
      </c>
      <c r="J87" s="232">
        <f>來源餘絀表!D87</f>
        <v>0</v>
      </c>
      <c r="K87" s="226">
        <f>J87-I87</f>
        <v>0</v>
      </c>
    </row>
    <row r="88" spans="1:11" s="164" customFormat="1">
      <c r="A88" s="213" t="s">
        <v>465</v>
      </c>
      <c r="B88" s="899">
        <f>B85+B86</f>
        <v>15325456000</v>
      </c>
      <c r="C88" s="899">
        <f t="shared" ref="C88:H88" si="14">C85+C86</f>
        <v>234561000</v>
      </c>
      <c r="D88" s="899">
        <f t="shared" si="14"/>
        <v>5971558000</v>
      </c>
      <c r="E88" s="899">
        <f t="shared" si="14"/>
        <v>0</v>
      </c>
      <c r="F88" s="899">
        <f t="shared" si="14"/>
        <v>-200000</v>
      </c>
      <c r="G88" s="899">
        <f t="shared" si="14"/>
        <v>2358120000</v>
      </c>
      <c r="H88" s="899">
        <f t="shared" si="14"/>
        <v>35453687000</v>
      </c>
      <c r="I88" s="181">
        <f t="shared" si="11"/>
        <v>59343182000</v>
      </c>
      <c r="J88" s="226">
        <f>來源餘絀表!D88</f>
        <v>59343182000</v>
      </c>
      <c r="K88" s="226">
        <f t="shared" si="10"/>
        <v>0</v>
      </c>
    </row>
    <row r="89" spans="1:11">
      <c r="A89" s="1013" t="s">
        <v>466</v>
      </c>
      <c r="B89" s="578">
        <v>-360675000</v>
      </c>
      <c r="C89" s="578">
        <v>-1177000</v>
      </c>
      <c r="D89" s="1025">
        <v>78604000</v>
      </c>
      <c r="E89" s="578"/>
      <c r="F89" s="578">
        <v>314323000</v>
      </c>
      <c r="G89" s="578">
        <v>1312315000</v>
      </c>
      <c r="H89" s="578">
        <v>214976000</v>
      </c>
      <c r="I89" s="1015"/>
    </row>
    <row r="90" spans="1:11">
      <c r="A90" s="1013" t="s">
        <v>610</v>
      </c>
      <c r="B90" s="720">
        <v>-515350000</v>
      </c>
      <c r="C90" s="578">
        <v>-1044000</v>
      </c>
      <c r="D90" s="1025">
        <v>73011000</v>
      </c>
      <c r="E90" s="578"/>
      <c r="F90" s="578">
        <v>0</v>
      </c>
      <c r="G90" s="578">
        <v>-63096000</v>
      </c>
      <c r="H90" s="578">
        <v>77239000</v>
      </c>
      <c r="I90" s="1015"/>
    </row>
    <row r="91" spans="1:11">
      <c r="A91" s="1013" t="s">
        <v>611</v>
      </c>
      <c r="B91" s="1016">
        <v>-285830000</v>
      </c>
      <c r="C91" s="1016">
        <v>-2072000</v>
      </c>
      <c r="D91" s="1016">
        <v>-5116000</v>
      </c>
      <c r="E91" s="1016"/>
      <c r="F91" s="1016">
        <v>0</v>
      </c>
      <c r="G91" s="1016">
        <v>303726000</v>
      </c>
      <c r="H91" s="1016">
        <v>-102976000</v>
      </c>
      <c r="I91" s="1026"/>
    </row>
    <row r="92" spans="1:11">
      <c r="A92" s="1013" t="s">
        <v>612</v>
      </c>
      <c r="B92" s="578">
        <v>-248361000</v>
      </c>
      <c r="C92" s="578">
        <v>-3042000</v>
      </c>
      <c r="D92" s="1025">
        <v>2623000</v>
      </c>
      <c r="E92" s="578"/>
      <c r="F92" s="578">
        <v>0</v>
      </c>
      <c r="G92" s="578">
        <v>302824000</v>
      </c>
      <c r="H92" s="578">
        <v>10831000</v>
      </c>
      <c r="I92" s="1015"/>
    </row>
    <row r="93" spans="1:11">
      <c r="A93" s="1013" t="s">
        <v>613</v>
      </c>
      <c r="B93" s="578">
        <v>1325865000</v>
      </c>
      <c r="C93" s="578">
        <v>-984000</v>
      </c>
      <c r="D93" s="1025">
        <v>-27267000</v>
      </c>
      <c r="E93" s="578">
        <v>0</v>
      </c>
      <c r="F93" s="578">
        <v>0</v>
      </c>
      <c r="G93" s="578">
        <v>472007000</v>
      </c>
      <c r="H93" s="578">
        <v>42844000</v>
      </c>
      <c r="I93" s="1015"/>
    </row>
    <row r="94" spans="1:11">
      <c r="A94" s="1013" t="s">
        <v>614</v>
      </c>
      <c r="B94" s="578"/>
      <c r="C94" s="578"/>
      <c r="D94" s="1025"/>
      <c r="E94" s="578"/>
      <c r="F94" s="578"/>
      <c r="G94" s="578"/>
      <c r="H94" s="578"/>
      <c r="I94" s="1015"/>
    </row>
    <row r="95" spans="1:11">
      <c r="A95" s="1013" t="s">
        <v>615</v>
      </c>
      <c r="B95" s="578"/>
      <c r="C95" s="578"/>
      <c r="D95" s="1025"/>
      <c r="E95" s="578"/>
      <c r="F95" s="578"/>
      <c r="G95" s="578"/>
      <c r="H95" s="578"/>
      <c r="I95" s="1015"/>
    </row>
    <row r="96" spans="1:11">
      <c r="A96" s="1013" t="s">
        <v>616</v>
      </c>
      <c r="B96" s="578"/>
      <c r="C96" s="578"/>
      <c r="D96" s="1025"/>
      <c r="E96" s="578"/>
      <c r="F96" s="578"/>
      <c r="G96" s="578"/>
      <c r="H96" s="578"/>
      <c r="I96" s="1015"/>
    </row>
    <row r="97" spans="1:9">
      <c r="A97" s="1013" t="s">
        <v>617</v>
      </c>
      <c r="B97" s="578"/>
      <c r="C97" s="578"/>
      <c r="D97" s="1025"/>
      <c r="E97" s="578"/>
      <c r="F97" s="578"/>
      <c r="G97" s="578"/>
      <c r="H97" s="578"/>
      <c r="I97" s="1015"/>
    </row>
    <row r="98" spans="1:9">
      <c r="A98" s="1013" t="s">
        <v>618</v>
      </c>
      <c r="B98" s="578"/>
      <c r="C98" s="578"/>
      <c r="D98" s="1025"/>
      <c r="E98" s="578"/>
      <c r="F98" s="578"/>
      <c r="G98" s="578"/>
      <c r="H98" s="578"/>
      <c r="I98" s="1015"/>
    </row>
    <row r="99" spans="1:9">
      <c r="A99" s="1013" t="s">
        <v>619</v>
      </c>
      <c r="B99" s="578"/>
      <c r="C99" s="578"/>
      <c r="D99" s="1025"/>
      <c r="E99" s="578"/>
      <c r="F99" s="578"/>
      <c r="G99" s="578"/>
      <c r="H99" s="578"/>
      <c r="I99" s="1015"/>
    </row>
    <row r="100" spans="1:9">
      <c r="A100" s="1013" t="s">
        <v>620</v>
      </c>
      <c r="B100" s="578"/>
      <c r="C100" s="578"/>
      <c r="D100" s="1025"/>
      <c r="E100" s="578"/>
      <c r="F100" s="578"/>
      <c r="G100" s="578"/>
      <c r="H100" s="578"/>
      <c r="I100" s="1015"/>
    </row>
    <row r="101" spans="1:9">
      <c r="A101" s="1017" t="s">
        <v>467</v>
      </c>
      <c r="B101" s="578">
        <f t="shared" ref="B101:H101" si="15">SUM(B89:B100)</f>
        <v>-84351000</v>
      </c>
      <c r="C101" s="578">
        <f t="shared" si="15"/>
        <v>-8319000</v>
      </c>
      <c r="D101" s="1027">
        <f t="shared" si="15"/>
        <v>121855000</v>
      </c>
      <c r="E101" s="578">
        <f t="shared" si="15"/>
        <v>0</v>
      </c>
      <c r="F101" s="578">
        <f t="shared" si="15"/>
        <v>314323000</v>
      </c>
      <c r="G101" s="578">
        <f t="shared" si="15"/>
        <v>2327776000</v>
      </c>
      <c r="H101" s="578">
        <f t="shared" si="15"/>
        <v>242914000</v>
      </c>
      <c r="I101" s="1028">
        <f>SUM(B101:H101)</f>
        <v>2914198000</v>
      </c>
    </row>
    <row r="102" spans="1:9">
      <c r="A102" s="1019" t="s">
        <v>1025</v>
      </c>
      <c r="B102" s="675">
        <v>13864561000</v>
      </c>
      <c r="C102" s="675">
        <v>244006000</v>
      </c>
      <c r="D102" s="711">
        <v>5914568000</v>
      </c>
      <c r="E102" s="675"/>
      <c r="F102" s="675">
        <v>-314723000</v>
      </c>
      <c r="G102" s="675">
        <v>-259046000</v>
      </c>
      <c r="H102" s="675">
        <v>34055127000</v>
      </c>
      <c r="I102" s="1028">
        <f>SUM(B102:H102)</f>
        <v>53504493000</v>
      </c>
    </row>
    <row r="103" spans="1:9">
      <c r="A103" s="222"/>
      <c r="B103" s="1029"/>
      <c r="C103" s="1029"/>
      <c r="D103" s="1030"/>
      <c r="E103" s="1029"/>
      <c r="F103" s="1029"/>
      <c r="G103" s="1029"/>
      <c r="H103" s="1029"/>
      <c r="I103" s="442"/>
    </row>
    <row r="104" spans="1:9">
      <c r="A104" s="1031"/>
      <c r="B104" s="1029"/>
      <c r="C104" s="1029"/>
      <c r="D104" s="1030"/>
      <c r="E104" s="1029"/>
      <c r="F104" s="1029"/>
      <c r="G104" s="1029"/>
      <c r="H104" s="1029"/>
      <c r="I104" s="442"/>
    </row>
    <row r="105" spans="1:9">
      <c r="A105" s="1031"/>
      <c r="B105" s="1016"/>
      <c r="C105" s="1016"/>
      <c r="D105" s="1016"/>
      <c r="E105" s="1016"/>
      <c r="F105" s="1016"/>
      <c r="G105" s="1016"/>
      <c r="H105" s="1016"/>
      <c r="I105" s="1032"/>
    </row>
    <row r="106" spans="1:9">
      <c r="A106" s="1031"/>
      <c r="B106" s="1029"/>
      <c r="C106" s="1029"/>
      <c r="D106" s="1030"/>
      <c r="E106" s="1029"/>
      <c r="F106" s="1029"/>
      <c r="G106" s="1029"/>
      <c r="H106" s="1029"/>
      <c r="I106" s="442"/>
    </row>
    <row r="107" spans="1:9">
      <c r="A107" s="220"/>
    </row>
    <row r="108" spans="1:9">
      <c r="A108" s="220"/>
    </row>
    <row r="109" spans="1:9" ht="21" customHeight="1">
      <c r="A109" s="221"/>
    </row>
    <row r="110" spans="1:9">
      <c r="A110" s="222"/>
    </row>
    <row r="111" spans="1:9">
      <c r="A111" s="223"/>
    </row>
    <row r="112" spans="1:9">
      <c r="A112" s="223"/>
    </row>
    <row r="113" spans="1:1">
      <c r="A113" s="223"/>
    </row>
    <row r="114" spans="1:1">
      <c r="A114" s="223"/>
    </row>
    <row r="115" spans="1:1">
      <c r="A115" s="219"/>
    </row>
    <row r="116" spans="1:1">
      <c r="A116" s="219"/>
    </row>
    <row r="117" spans="1:1">
      <c r="A117" s="224"/>
    </row>
    <row r="118" spans="1:1">
      <c r="A118" s="219"/>
    </row>
    <row r="119" spans="1:1">
      <c r="A119" s="219"/>
    </row>
    <row r="120" spans="1:1">
      <c r="A120" s="219"/>
    </row>
    <row r="121" spans="1:1">
      <c r="A121" s="219"/>
    </row>
    <row r="122" spans="1:1">
      <c r="A122" s="219"/>
    </row>
    <row r="123" spans="1:1">
      <c r="A123" s="219"/>
    </row>
    <row r="124" spans="1:1">
      <c r="A124" s="219"/>
    </row>
    <row r="125" spans="1:1">
      <c r="A125" s="219"/>
    </row>
    <row r="126" spans="1:1">
      <c r="A126" s="219"/>
    </row>
    <row r="127" spans="1:1">
      <c r="A127" s="219"/>
    </row>
    <row r="128" spans="1:1">
      <c r="A128" s="219"/>
    </row>
    <row r="129" spans="1:1">
      <c r="A129" s="219"/>
    </row>
    <row r="130" spans="1:1">
      <c r="A130" s="219"/>
    </row>
    <row r="131" spans="1:1">
      <c r="A131" s="223"/>
    </row>
    <row r="132" spans="1:1">
      <c r="A132" s="223"/>
    </row>
    <row r="133" spans="1:1">
      <c r="A133" s="223"/>
    </row>
    <row r="134" spans="1:1">
      <c r="A134" s="223"/>
    </row>
    <row r="135" spans="1:1">
      <c r="A135" s="223"/>
    </row>
    <row r="136" spans="1:1">
      <c r="A136" s="223"/>
    </row>
    <row r="137" spans="1:1">
      <c r="A137" s="223"/>
    </row>
    <row r="138" spans="1:1">
      <c r="A138" s="223"/>
    </row>
    <row r="139" spans="1:1">
      <c r="A139" s="223"/>
    </row>
    <row r="140" spans="1:1">
      <c r="A140" s="223"/>
    </row>
    <row r="141" spans="1:1">
      <c r="A141" s="223"/>
    </row>
    <row r="142" spans="1:1">
      <c r="A142" s="223"/>
    </row>
    <row r="143" spans="1:1">
      <c r="A143" s="223"/>
    </row>
    <row r="144" spans="1:1">
      <c r="A144" s="223"/>
    </row>
    <row r="145" spans="1:1">
      <c r="A145" s="223"/>
    </row>
    <row r="146" spans="1:1">
      <c r="A146" s="223"/>
    </row>
    <row r="147" spans="1:1">
      <c r="A147" s="223"/>
    </row>
    <row r="148" spans="1:1">
      <c r="A148" s="223"/>
    </row>
    <row r="149" spans="1:1">
      <c r="A149" s="223"/>
    </row>
    <row r="150" spans="1:1">
      <c r="A150" s="223"/>
    </row>
    <row r="151" spans="1:1">
      <c r="A151" s="223"/>
    </row>
    <row r="152" spans="1:1">
      <c r="A152" s="223"/>
    </row>
    <row r="153" spans="1:1">
      <c r="A153" s="223"/>
    </row>
    <row r="154" spans="1:1">
      <c r="A154" s="223"/>
    </row>
    <row r="155" spans="1:1">
      <c r="A155" s="223"/>
    </row>
    <row r="156" spans="1:1">
      <c r="A156" s="223"/>
    </row>
    <row r="157" spans="1:1">
      <c r="A157" s="223"/>
    </row>
    <row r="158" spans="1:1">
      <c r="A158" s="223"/>
    </row>
    <row r="159" spans="1:1">
      <c r="A159" s="223"/>
    </row>
    <row r="160" spans="1:1">
      <c r="A160" s="223"/>
    </row>
    <row r="161" spans="1:1">
      <c r="A161" s="223"/>
    </row>
    <row r="162" spans="1:1">
      <c r="A162" s="223"/>
    </row>
    <row r="163" spans="1:1">
      <c r="A163" s="223"/>
    </row>
    <row r="164" spans="1:1">
      <c r="A164" s="223"/>
    </row>
    <row r="165" spans="1:1">
      <c r="A165" s="223"/>
    </row>
    <row r="166" spans="1:1">
      <c r="A166" s="223"/>
    </row>
    <row r="167" spans="1:1">
      <c r="A167" s="223"/>
    </row>
    <row r="168" spans="1:1">
      <c r="A168" s="223"/>
    </row>
    <row r="169" spans="1:1">
      <c r="A169" s="223"/>
    </row>
    <row r="170" spans="1:1">
      <c r="A170" s="223"/>
    </row>
    <row r="171" spans="1:1">
      <c r="A171" s="223"/>
    </row>
    <row r="172" spans="1:1">
      <c r="A172" s="223"/>
    </row>
    <row r="173" spans="1:1">
      <c r="A173" s="223"/>
    </row>
    <row r="174" spans="1:1">
      <c r="A174" s="223"/>
    </row>
    <row r="175" spans="1:1">
      <c r="A175" s="223"/>
    </row>
    <row r="176" spans="1:1">
      <c r="A176" s="223"/>
    </row>
    <row r="177" spans="1:1">
      <c r="A177" s="223"/>
    </row>
    <row r="178" spans="1:1">
      <c r="A178" s="223"/>
    </row>
    <row r="179" spans="1:1">
      <c r="A179" s="223"/>
    </row>
    <row r="180" spans="1:1">
      <c r="A180" s="223"/>
    </row>
    <row r="181" spans="1:1">
      <c r="A181" s="223"/>
    </row>
    <row r="182" spans="1:1">
      <c r="A182" s="223"/>
    </row>
    <row r="183" spans="1:1">
      <c r="A183" s="223"/>
    </row>
    <row r="184" spans="1:1">
      <c r="A184" s="223"/>
    </row>
    <row r="185" spans="1:1">
      <c r="A185" s="223"/>
    </row>
    <row r="186" spans="1:1">
      <c r="A186" s="223"/>
    </row>
    <row r="187" spans="1:1">
      <c r="A187" s="223"/>
    </row>
    <row r="188" spans="1:1">
      <c r="A188" s="223"/>
    </row>
    <row r="189" spans="1:1">
      <c r="A189" s="223"/>
    </row>
    <row r="190" spans="1:1">
      <c r="A190" s="223"/>
    </row>
    <row r="191" spans="1:1">
      <c r="A191" s="223"/>
    </row>
    <row r="192" spans="1:1">
      <c r="A192" s="223"/>
    </row>
    <row r="193" spans="1:1">
      <c r="A193" s="223"/>
    </row>
    <row r="194" spans="1:1">
      <c r="A194" s="223"/>
    </row>
    <row r="195" spans="1:1">
      <c r="A195" s="223"/>
    </row>
    <row r="196" spans="1:1">
      <c r="A196" s="223"/>
    </row>
    <row r="197" spans="1:1">
      <c r="A197" s="223"/>
    </row>
    <row r="198" spans="1:1">
      <c r="A198" s="223"/>
    </row>
    <row r="199" spans="1:1">
      <c r="A199" s="223"/>
    </row>
    <row r="200" spans="1:1">
      <c r="A200" s="223"/>
    </row>
    <row r="201" spans="1:1">
      <c r="A201" s="223"/>
    </row>
    <row r="202" spans="1:1">
      <c r="A202" s="223"/>
    </row>
    <row r="203" spans="1:1">
      <c r="A203" s="223"/>
    </row>
    <row r="204" spans="1:1">
      <c r="A204" s="223"/>
    </row>
    <row r="205" spans="1:1">
      <c r="A205" s="223"/>
    </row>
    <row r="206" spans="1:1">
      <c r="A206" s="223"/>
    </row>
    <row r="207" spans="1:1">
      <c r="A207" s="223"/>
    </row>
    <row r="208" spans="1:1">
      <c r="A208" s="223"/>
    </row>
    <row r="209" spans="1:1">
      <c r="A209" s="223"/>
    </row>
    <row r="210" spans="1:1">
      <c r="A210" s="223"/>
    </row>
    <row r="211" spans="1:1">
      <c r="A211" s="223"/>
    </row>
    <row r="212" spans="1:1">
      <c r="A212" s="223"/>
    </row>
    <row r="213" spans="1:1">
      <c r="A213" s="223"/>
    </row>
    <row r="214" spans="1:1">
      <c r="A214" s="223"/>
    </row>
    <row r="215" spans="1:1">
      <c r="A215" s="223"/>
    </row>
    <row r="216" spans="1:1">
      <c r="A216" s="223"/>
    </row>
    <row r="217" spans="1:1">
      <c r="A217" s="223"/>
    </row>
    <row r="218" spans="1:1">
      <c r="A218" s="223"/>
    </row>
    <row r="219" spans="1:1">
      <c r="A219" s="223"/>
    </row>
    <row r="220" spans="1:1">
      <c r="A220" s="223"/>
    </row>
    <row r="221" spans="1:1">
      <c r="A221" s="223"/>
    </row>
    <row r="222" spans="1:1">
      <c r="A222" s="223"/>
    </row>
    <row r="223" spans="1:1">
      <c r="A223" s="223"/>
    </row>
    <row r="224" spans="1:1">
      <c r="A224" s="223"/>
    </row>
    <row r="225" spans="1:1">
      <c r="A225" s="223"/>
    </row>
    <row r="226" spans="1:1">
      <c r="A226" s="223"/>
    </row>
    <row r="227" spans="1:1">
      <c r="A227" s="223"/>
    </row>
    <row r="228" spans="1:1">
      <c r="A228" s="223"/>
    </row>
    <row r="229" spans="1:1">
      <c r="A229" s="223"/>
    </row>
    <row r="230" spans="1:1">
      <c r="A230" s="223"/>
    </row>
    <row r="231" spans="1:1">
      <c r="A231" s="223"/>
    </row>
    <row r="232" spans="1:1">
      <c r="A232" s="223"/>
    </row>
    <row r="233" spans="1:1">
      <c r="A233" s="223"/>
    </row>
    <row r="234" spans="1:1">
      <c r="A234" s="223"/>
    </row>
    <row r="235" spans="1:1">
      <c r="A235" s="223"/>
    </row>
    <row r="236" spans="1:1">
      <c r="A236" s="223"/>
    </row>
    <row r="237" spans="1:1">
      <c r="A237" s="223"/>
    </row>
    <row r="238" spans="1:1">
      <c r="A238" s="223"/>
    </row>
    <row r="239" spans="1:1">
      <c r="A239" s="223"/>
    </row>
    <row r="240" spans="1:1">
      <c r="A240" s="223"/>
    </row>
    <row r="241" spans="1:1">
      <c r="A241" s="223"/>
    </row>
    <row r="242" spans="1:1">
      <c r="A242" s="223"/>
    </row>
    <row r="243" spans="1:1">
      <c r="A243" s="223"/>
    </row>
    <row r="244" spans="1:1">
      <c r="A244" s="223"/>
    </row>
    <row r="245" spans="1:1">
      <c r="A245" s="223"/>
    </row>
    <row r="246" spans="1:1">
      <c r="A246" s="223"/>
    </row>
    <row r="247" spans="1:1">
      <c r="A247" s="223"/>
    </row>
    <row r="248" spans="1:1">
      <c r="A248" s="223"/>
    </row>
    <row r="249" spans="1:1">
      <c r="A249" s="223"/>
    </row>
    <row r="250" spans="1:1">
      <c r="A250" s="223"/>
    </row>
    <row r="251" spans="1:1">
      <c r="A251" s="223"/>
    </row>
    <row r="252" spans="1:1">
      <c r="A252" s="223"/>
    </row>
    <row r="253" spans="1:1">
      <c r="A253" s="223"/>
    </row>
    <row r="254" spans="1:1">
      <c r="A254" s="223"/>
    </row>
    <row r="255" spans="1:1">
      <c r="A255" s="223"/>
    </row>
    <row r="256" spans="1:1">
      <c r="A256" s="223"/>
    </row>
    <row r="257" spans="1:1">
      <c r="A257" s="223"/>
    </row>
    <row r="258" spans="1:1">
      <c r="A258" s="223"/>
    </row>
    <row r="259" spans="1:1">
      <c r="A259" s="223"/>
    </row>
    <row r="260" spans="1:1">
      <c r="A260" s="223"/>
    </row>
    <row r="261" spans="1:1">
      <c r="A261" s="223"/>
    </row>
    <row r="262" spans="1:1">
      <c r="A262" s="223"/>
    </row>
    <row r="263" spans="1:1">
      <c r="A263" s="223"/>
    </row>
    <row r="264" spans="1:1">
      <c r="A264" s="223"/>
    </row>
    <row r="265" spans="1:1">
      <c r="A265" s="223"/>
    </row>
    <row r="266" spans="1:1">
      <c r="A266" s="223"/>
    </row>
    <row r="267" spans="1:1">
      <c r="A267" s="223"/>
    </row>
    <row r="268" spans="1:1">
      <c r="A268" s="223"/>
    </row>
    <row r="269" spans="1:1">
      <c r="A269" s="223"/>
    </row>
    <row r="270" spans="1:1">
      <c r="A270" s="223"/>
    </row>
    <row r="271" spans="1:1">
      <c r="A271" s="223"/>
    </row>
    <row r="272" spans="1:1">
      <c r="A272" s="223"/>
    </row>
    <row r="273" spans="1:1">
      <c r="A273" s="223"/>
    </row>
    <row r="274" spans="1:1">
      <c r="A274" s="223"/>
    </row>
    <row r="275" spans="1:1">
      <c r="A275" s="223"/>
    </row>
    <row r="276" spans="1:1">
      <c r="A276" s="223"/>
    </row>
    <row r="277" spans="1:1">
      <c r="A277" s="223"/>
    </row>
    <row r="278" spans="1:1">
      <c r="A278" s="223"/>
    </row>
    <row r="279" spans="1:1">
      <c r="A279" s="223"/>
    </row>
    <row r="280" spans="1:1">
      <c r="A280" s="223"/>
    </row>
    <row r="281" spans="1:1">
      <c r="A281" s="223"/>
    </row>
    <row r="282" spans="1:1">
      <c r="A282" s="223"/>
    </row>
    <row r="283" spans="1:1">
      <c r="A283" s="223"/>
    </row>
    <row r="284" spans="1:1">
      <c r="A284" s="223"/>
    </row>
    <row r="285" spans="1:1">
      <c r="A285" s="223"/>
    </row>
    <row r="286" spans="1:1">
      <c r="A286" s="223"/>
    </row>
    <row r="287" spans="1:1">
      <c r="A287" s="223"/>
    </row>
    <row r="288" spans="1:1">
      <c r="A288" s="223"/>
    </row>
    <row r="289" spans="1:1">
      <c r="A289" s="223"/>
    </row>
    <row r="290" spans="1:1">
      <c r="A290" s="223"/>
    </row>
    <row r="291" spans="1:1">
      <c r="A291" s="223"/>
    </row>
    <row r="292" spans="1:1">
      <c r="A292" s="223"/>
    </row>
    <row r="293" spans="1:1">
      <c r="A293" s="223"/>
    </row>
    <row r="294" spans="1:1">
      <c r="A294" s="223"/>
    </row>
    <row r="295" spans="1:1">
      <c r="A295" s="223"/>
    </row>
    <row r="296" spans="1:1">
      <c r="A296" s="223"/>
    </row>
    <row r="297" spans="1:1">
      <c r="A297" s="223"/>
    </row>
    <row r="298" spans="1:1">
      <c r="A298" s="223"/>
    </row>
    <row r="299" spans="1:1">
      <c r="A299" s="223"/>
    </row>
    <row r="300" spans="1:1">
      <c r="A300" s="223"/>
    </row>
    <row r="301" spans="1:1">
      <c r="A301" s="223"/>
    </row>
    <row r="302" spans="1:1">
      <c r="A302" s="223"/>
    </row>
    <row r="303" spans="1:1">
      <c r="A303" s="223"/>
    </row>
    <row r="304" spans="1:1">
      <c r="A304" s="223"/>
    </row>
    <row r="305" spans="1:1">
      <c r="A305" s="223"/>
    </row>
    <row r="306" spans="1:1">
      <c r="A306" s="223"/>
    </row>
    <row r="307" spans="1:1">
      <c r="A307" s="223"/>
    </row>
    <row r="308" spans="1:1">
      <c r="A308" s="223"/>
    </row>
    <row r="309" spans="1:1">
      <c r="A309" s="223"/>
    </row>
    <row r="310" spans="1:1">
      <c r="A310" s="223"/>
    </row>
    <row r="311" spans="1:1">
      <c r="A311" s="223"/>
    </row>
    <row r="312" spans="1:1">
      <c r="A312" s="223"/>
    </row>
    <row r="313" spans="1:1">
      <c r="A313" s="223"/>
    </row>
    <row r="314" spans="1:1">
      <c r="A314" s="223"/>
    </row>
    <row r="315" spans="1:1">
      <c r="A315" s="223"/>
    </row>
    <row r="316" spans="1:1">
      <c r="A316" s="223"/>
    </row>
  </sheetData>
  <mergeCells count="9">
    <mergeCell ref="I7:I9"/>
    <mergeCell ref="A7:A9"/>
    <mergeCell ref="B7:B9"/>
    <mergeCell ref="F7:F9"/>
    <mergeCell ref="G7:G9"/>
    <mergeCell ref="C7:C9"/>
    <mergeCell ref="D7:D9"/>
    <mergeCell ref="E7:E9"/>
    <mergeCell ref="H7:H9"/>
  </mergeCells>
  <phoneticPr fontId="2" type="noConversion"/>
  <printOptions horizontalCentered="1"/>
  <pageMargins left="0.35433070866141736" right="0" top="0.39370078740157483" bottom="0.39370078740157483" header="0.19685039370078741" footer="0.19685039370078741"/>
  <pageSetup paperSize="8" scale="70" orientation="portrait" r:id="rId1"/>
  <headerFooter alignWithMargins="0">
    <oddFooter>&amp;C&amp;"Times New Roman,標準"&amp;P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6" enableFormatConditionsCalculation="0">
    <tabColor indexed="33"/>
  </sheetPr>
  <dimension ref="A1:R72"/>
  <sheetViews>
    <sheetView view="pageBreakPreview" topLeftCell="A52" zoomScale="75" zoomScaleNormal="100" workbookViewId="0">
      <selection activeCell="B66" sqref="B66"/>
    </sheetView>
  </sheetViews>
  <sheetFormatPr defaultColWidth="12.109375" defaultRowHeight="19.8"/>
  <cols>
    <col min="1" max="1" width="39.6640625" style="586" customWidth="1"/>
    <col min="2" max="2" width="6.33203125" style="586" customWidth="1"/>
    <col min="3" max="3" width="5.88671875" style="586" customWidth="1"/>
    <col min="4" max="4" width="24.33203125" style="587" customWidth="1"/>
    <col min="5" max="5" width="9" style="587" bestFit="1" customWidth="1"/>
    <col min="6" max="6" width="38" style="586" customWidth="1"/>
    <col min="7" max="7" width="7.88671875" style="586" customWidth="1"/>
    <col min="8" max="8" width="6.6640625" style="586" customWidth="1"/>
    <col min="9" max="9" width="23.33203125" style="587" customWidth="1"/>
    <col min="10" max="10" width="9" style="587" bestFit="1" customWidth="1"/>
    <col min="11" max="11" width="29.44140625" style="587" bestFit="1" customWidth="1"/>
    <col min="12" max="12" width="15.44140625" style="587" customWidth="1"/>
    <col min="13" max="16" width="12.109375" style="587"/>
    <col min="17" max="18" width="12.109375" style="802"/>
    <col min="19" max="16384" width="12.109375" style="587"/>
  </cols>
  <sheetData>
    <row r="1" spans="1:18">
      <c r="A1" s="586" t="s">
        <v>625</v>
      </c>
    </row>
    <row r="2" spans="1:18" ht="28.2">
      <c r="A2" s="1200" t="s">
        <v>627</v>
      </c>
      <c r="B2" s="1200"/>
      <c r="C2" s="1200"/>
      <c r="D2" s="1200"/>
      <c r="E2" s="1200"/>
      <c r="F2" s="1200"/>
      <c r="G2" s="1200"/>
      <c r="H2" s="1200"/>
      <c r="I2" s="1200"/>
      <c r="J2" s="1200"/>
      <c r="K2" s="588"/>
      <c r="L2" s="588"/>
      <c r="M2" s="588"/>
      <c r="N2" s="588"/>
    </row>
    <row r="3" spans="1:18" ht="33">
      <c r="A3" s="589" t="s">
        <v>628</v>
      </c>
      <c r="B3" s="590"/>
      <c r="C3" s="590"/>
      <c r="D3" s="591"/>
      <c r="E3" s="591"/>
      <c r="F3" s="592"/>
      <c r="G3" s="592"/>
      <c r="H3" s="592"/>
      <c r="I3" s="591"/>
      <c r="J3" s="591"/>
    </row>
    <row r="4" spans="1:18" ht="20.25" customHeight="1">
      <c r="A4" s="593" t="s">
        <v>1069</v>
      </c>
      <c r="B4" s="594"/>
      <c r="C4" s="594"/>
      <c r="D4" s="591"/>
      <c r="E4" s="591"/>
      <c r="F4" s="592"/>
      <c r="G4" s="592"/>
      <c r="H4" s="592"/>
      <c r="I4" s="591"/>
      <c r="J4" s="591"/>
    </row>
    <row r="5" spans="1:18" ht="18" customHeight="1" thickBot="1">
      <c r="A5" s="595"/>
      <c r="B5" s="596"/>
      <c r="C5" s="596"/>
      <c r="D5" s="597"/>
      <c r="E5" s="597"/>
      <c r="F5" s="596"/>
      <c r="G5" s="596"/>
      <c r="H5" s="596"/>
      <c r="I5" s="597"/>
      <c r="J5" s="598" t="s">
        <v>553</v>
      </c>
    </row>
    <row r="6" spans="1:18" s="599" customFormat="1">
      <c r="A6" s="1201" t="s">
        <v>595</v>
      </c>
      <c r="B6" s="1202"/>
      <c r="C6" s="1203"/>
      <c r="D6" s="1205" t="s">
        <v>596</v>
      </c>
      <c r="E6" s="1209" t="s">
        <v>597</v>
      </c>
      <c r="F6" s="1204" t="s">
        <v>865</v>
      </c>
      <c r="G6" s="1202"/>
      <c r="H6" s="1203"/>
      <c r="I6" s="1205" t="s">
        <v>596</v>
      </c>
      <c r="J6" s="1207" t="s">
        <v>597</v>
      </c>
      <c r="Q6" s="803"/>
      <c r="R6" s="803"/>
    </row>
    <row r="7" spans="1:18" s="599" customFormat="1" ht="38.25" customHeight="1">
      <c r="A7" s="600" t="s">
        <v>622</v>
      </c>
      <c r="B7" s="601" t="s">
        <v>629</v>
      </c>
      <c r="C7" s="602" t="s">
        <v>623</v>
      </c>
      <c r="D7" s="1206"/>
      <c r="E7" s="1210"/>
      <c r="F7" s="603" t="s">
        <v>622</v>
      </c>
      <c r="G7" s="601" t="s">
        <v>629</v>
      </c>
      <c r="H7" s="602" t="s">
        <v>623</v>
      </c>
      <c r="I7" s="1206"/>
      <c r="J7" s="1208"/>
      <c r="Q7" s="803"/>
      <c r="R7" s="803"/>
    </row>
    <row r="8" spans="1:18">
      <c r="A8" s="604" t="s">
        <v>822</v>
      </c>
      <c r="B8" s="605">
        <v>1</v>
      </c>
      <c r="C8" s="606" t="s">
        <v>71</v>
      </c>
      <c r="D8" s="607">
        <f>+D9+D46+D56</f>
        <v>92563304817.020004</v>
      </c>
      <c r="E8" s="608">
        <v>100</v>
      </c>
      <c r="F8" s="609" t="s">
        <v>821</v>
      </c>
      <c r="G8" s="610">
        <v>2</v>
      </c>
      <c r="H8" s="611" t="s">
        <v>96</v>
      </c>
      <c r="I8" s="607">
        <f>I9+I26</f>
        <v>29590246364</v>
      </c>
      <c r="J8" s="608">
        <f>J9+J26</f>
        <v>31.98</v>
      </c>
    </row>
    <row r="9" spans="1:18">
      <c r="A9" s="612" t="s">
        <v>630</v>
      </c>
      <c r="B9" s="605">
        <v>11</v>
      </c>
      <c r="C9" s="606" t="s">
        <v>100</v>
      </c>
      <c r="D9" s="607">
        <f>+D10+D15+D17+D26+D36+D43</f>
        <v>69273015489.429993</v>
      </c>
      <c r="E9" s="608">
        <f>+E10+E15+E17+E26+E36+E43</f>
        <v>74.84</v>
      </c>
      <c r="F9" s="613" t="s">
        <v>631</v>
      </c>
      <c r="G9" s="614" t="s">
        <v>632</v>
      </c>
      <c r="H9" s="615" t="s">
        <v>69</v>
      </c>
      <c r="I9" s="607">
        <f>+I10+I12+I18</f>
        <v>7028723382</v>
      </c>
      <c r="J9" s="608">
        <f>+J10+J12+J18</f>
        <v>7.6</v>
      </c>
      <c r="K9" s="616">
        <f>J10+J12+J18</f>
        <v>7.6</v>
      </c>
    </row>
    <row r="10" spans="1:18">
      <c r="A10" s="612" t="s">
        <v>633</v>
      </c>
      <c r="B10" s="605">
        <v>111</v>
      </c>
      <c r="C10" s="606" t="s">
        <v>88</v>
      </c>
      <c r="D10" s="607">
        <f>SUM(D11:D14)</f>
        <v>50054678480.5</v>
      </c>
      <c r="E10" s="608">
        <f t="shared" ref="E10:E16" si="0">ROUND(D10/$D$8*100,2)</f>
        <v>54.08</v>
      </c>
      <c r="F10" s="88" t="s">
        <v>634</v>
      </c>
      <c r="G10" s="614" t="s">
        <v>635</v>
      </c>
      <c r="H10" s="615" t="s">
        <v>74</v>
      </c>
      <c r="I10" s="607">
        <f>+I11</f>
        <v>3034666348</v>
      </c>
      <c r="J10" s="608">
        <f>+J11</f>
        <v>3.28</v>
      </c>
    </row>
    <row r="11" spans="1:18">
      <c r="A11" s="612" t="s">
        <v>636</v>
      </c>
      <c r="B11" s="605">
        <v>1111</v>
      </c>
      <c r="C11" s="606" t="s">
        <v>73</v>
      </c>
      <c r="D11" s="607">
        <f>'各－平衡表'!I11</f>
        <v>0</v>
      </c>
      <c r="E11" s="608">
        <f t="shared" si="0"/>
        <v>0</v>
      </c>
      <c r="F11" s="88" t="s">
        <v>637</v>
      </c>
      <c r="G11" s="614" t="s">
        <v>638</v>
      </c>
      <c r="H11" s="615" t="s">
        <v>69</v>
      </c>
      <c r="I11" s="607">
        <f>'各－平衡表'!I82</f>
        <v>3034666348</v>
      </c>
      <c r="J11" s="608">
        <f>ROUND(I11/$I$65*100,2)</f>
        <v>3.28</v>
      </c>
    </row>
    <row r="12" spans="1:18">
      <c r="A12" s="612" t="s">
        <v>639</v>
      </c>
      <c r="B12" s="605">
        <v>1112</v>
      </c>
      <c r="C12" s="606" t="s">
        <v>100</v>
      </c>
      <c r="D12" s="607">
        <f>'各－平衡表'!I12</f>
        <v>50051934500.5</v>
      </c>
      <c r="E12" s="608">
        <f>ROUND(D12/$D$8*100,2)</f>
        <v>54.07</v>
      </c>
      <c r="F12" s="613" t="s">
        <v>640</v>
      </c>
      <c r="G12" s="614" t="s">
        <v>641</v>
      </c>
      <c r="H12" s="615" t="s">
        <v>73</v>
      </c>
      <c r="I12" s="607">
        <f>SUM(I13:I17)</f>
        <v>3596958335</v>
      </c>
      <c r="J12" s="608">
        <f>SUM(J13:J17)</f>
        <v>3.89</v>
      </c>
    </row>
    <row r="13" spans="1:18">
      <c r="A13" s="612" t="s">
        <v>642</v>
      </c>
      <c r="B13" s="617" t="s">
        <v>75</v>
      </c>
      <c r="C13" s="606" t="s">
        <v>74</v>
      </c>
      <c r="D13" s="607">
        <f>'各－平衡表'!I13</f>
        <v>2743980</v>
      </c>
      <c r="E13" s="608">
        <f t="shared" si="0"/>
        <v>0</v>
      </c>
      <c r="F13" s="613" t="s">
        <v>643</v>
      </c>
      <c r="G13" s="614" t="s">
        <v>644</v>
      </c>
      <c r="H13" s="615" t="s">
        <v>74</v>
      </c>
      <c r="I13" s="607">
        <f>'各－平衡表'!I84</f>
        <v>2458312675</v>
      </c>
      <c r="J13" s="608">
        <f>ROUND(I13/$I$65*100,2)</f>
        <v>2.66</v>
      </c>
    </row>
    <row r="14" spans="1:18">
      <c r="A14" s="612" t="s">
        <v>645</v>
      </c>
      <c r="B14" s="617" t="s">
        <v>646</v>
      </c>
      <c r="C14" s="606" t="s">
        <v>68</v>
      </c>
      <c r="D14" s="607">
        <f>'各－平衡表'!I14</f>
        <v>0</v>
      </c>
      <c r="E14" s="608">
        <f t="shared" si="0"/>
        <v>0</v>
      </c>
      <c r="F14" s="613" t="s">
        <v>647</v>
      </c>
      <c r="G14" s="614" t="s">
        <v>648</v>
      </c>
      <c r="H14" s="615" t="s">
        <v>68</v>
      </c>
      <c r="I14" s="607">
        <f>'各－平衡表'!I85</f>
        <v>19018012</v>
      </c>
      <c r="J14" s="608">
        <f>ROUND(I14/$I$65*100,2)</f>
        <v>0.02</v>
      </c>
    </row>
    <row r="15" spans="1:18">
      <c r="A15" s="612" t="s">
        <v>649</v>
      </c>
      <c r="B15" s="617" t="s">
        <v>650</v>
      </c>
      <c r="C15" s="606" t="s">
        <v>72</v>
      </c>
      <c r="D15" s="607">
        <f>D16</f>
        <v>1238065.93</v>
      </c>
      <c r="E15" s="608">
        <f t="shared" si="0"/>
        <v>0</v>
      </c>
      <c r="F15" s="613" t="s">
        <v>651</v>
      </c>
      <c r="G15" s="614" t="s">
        <v>652</v>
      </c>
      <c r="H15" s="615" t="s">
        <v>70</v>
      </c>
      <c r="I15" s="607">
        <f>'各－平衡表'!I86</f>
        <v>6168856</v>
      </c>
      <c r="J15" s="608">
        <f>ROUND(I15/$I$65*100,2)</f>
        <v>0.01</v>
      </c>
    </row>
    <row r="16" spans="1:18">
      <c r="A16" s="612" t="s">
        <v>653</v>
      </c>
      <c r="B16" s="617" t="s">
        <v>654</v>
      </c>
      <c r="C16" s="606" t="s">
        <v>88</v>
      </c>
      <c r="D16" s="607">
        <f>'各－平衡表'!I16</f>
        <v>1238065.93</v>
      </c>
      <c r="E16" s="608">
        <f t="shared" si="0"/>
        <v>0</v>
      </c>
      <c r="F16" s="613" t="s">
        <v>655</v>
      </c>
      <c r="G16" s="614" t="s">
        <v>656</v>
      </c>
      <c r="H16" s="615" t="s">
        <v>67</v>
      </c>
      <c r="I16" s="607">
        <f>'各－平衡表'!I87</f>
        <v>1104437000</v>
      </c>
      <c r="J16" s="608">
        <f>ROUND(I16/$I$65*100,2)</f>
        <v>1.19</v>
      </c>
    </row>
    <row r="17" spans="1:10">
      <c r="A17" s="612" t="s">
        <v>657</v>
      </c>
      <c r="B17" s="617" t="s">
        <v>658</v>
      </c>
      <c r="C17" s="606" t="s">
        <v>71</v>
      </c>
      <c r="D17" s="607">
        <f>SUM(D18:D25)</f>
        <v>156459269</v>
      </c>
      <c r="E17" s="608">
        <f>SUM(E18:E24)</f>
        <v>0.18</v>
      </c>
      <c r="F17" s="613" t="s">
        <v>659</v>
      </c>
      <c r="G17" s="614" t="s">
        <v>89</v>
      </c>
      <c r="H17" s="615" t="s">
        <v>73</v>
      </c>
      <c r="I17" s="607">
        <f>'各－平衡表'!I88</f>
        <v>9021792</v>
      </c>
      <c r="J17" s="608">
        <f>ROUND(I17/$I$65*100,2)</f>
        <v>0.01</v>
      </c>
    </row>
    <row r="18" spans="1:10">
      <c r="A18" s="612" t="s">
        <v>660</v>
      </c>
      <c r="B18" s="617" t="s">
        <v>661</v>
      </c>
      <c r="C18" s="606" t="s">
        <v>67</v>
      </c>
      <c r="D18" s="607">
        <f>'各－平衡表'!I18</f>
        <v>0</v>
      </c>
      <c r="E18" s="608">
        <f t="shared" ref="E18:E23" si="1">ROUND(D18/$D$8*100,2)</f>
        <v>0</v>
      </c>
      <c r="F18" s="613" t="s">
        <v>662</v>
      </c>
      <c r="G18" s="614" t="s">
        <v>663</v>
      </c>
      <c r="H18" s="615" t="s">
        <v>96</v>
      </c>
      <c r="I18" s="607">
        <f>SUM(I19:I23)</f>
        <v>397098699</v>
      </c>
      <c r="J18" s="608">
        <f>SUM(J19:J23)</f>
        <v>0.43</v>
      </c>
    </row>
    <row r="19" spans="1:10">
      <c r="A19" s="612" t="s">
        <v>679</v>
      </c>
      <c r="B19" s="617" t="s">
        <v>680</v>
      </c>
      <c r="C19" s="606" t="s">
        <v>96</v>
      </c>
      <c r="D19" s="607">
        <f>'各－平衡表'!I19</f>
        <v>71165635</v>
      </c>
      <c r="E19" s="608">
        <f t="shared" si="1"/>
        <v>0.08</v>
      </c>
      <c r="F19" s="613" t="s">
        <v>681</v>
      </c>
      <c r="G19" s="614" t="s">
        <v>92</v>
      </c>
      <c r="H19" s="615" t="s">
        <v>88</v>
      </c>
      <c r="I19" s="607">
        <f>'各－平衡表'!I90</f>
        <v>1659821</v>
      </c>
      <c r="J19" s="608">
        <f>ROUND(I19/$I$65*100,2)</f>
        <v>0</v>
      </c>
    </row>
    <row r="20" spans="1:10">
      <c r="A20" s="612" t="s">
        <v>682</v>
      </c>
      <c r="B20" s="617" t="s">
        <v>683</v>
      </c>
      <c r="C20" s="606" t="s">
        <v>88</v>
      </c>
      <c r="D20" s="618">
        <f>'各－平衡表'!I20</f>
        <v>-227476</v>
      </c>
      <c r="E20" s="608">
        <f t="shared" si="1"/>
        <v>0</v>
      </c>
      <c r="F20" s="613" t="s">
        <v>684</v>
      </c>
      <c r="G20" s="614" t="s">
        <v>91</v>
      </c>
      <c r="H20" s="615" t="s">
        <v>74</v>
      </c>
      <c r="I20" s="618">
        <f>'各－平衡表'!I91</f>
        <v>7461129</v>
      </c>
      <c r="J20" s="608">
        <f>ROUND(I20/$I$65*100,2)</f>
        <v>0.01</v>
      </c>
    </row>
    <row r="21" spans="1:10">
      <c r="A21" s="612" t="s">
        <v>685</v>
      </c>
      <c r="B21" s="617" t="s">
        <v>686</v>
      </c>
      <c r="C21" s="606" t="s">
        <v>96</v>
      </c>
      <c r="D21" s="618">
        <f>'各－平衡表'!I21</f>
        <v>0</v>
      </c>
      <c r="E21" s="608">
        <f t="shared" si="1"/>
        <v>0</v>
      </c>
      <c r="F21" s="613" t="s">
        <v>687</v>
      </c>
      <c r="G21" s="614" t="s">
        <v>90</v>
      </c>
      <c r="H21" s="615" t="s">
        <v>88</v>
      </c>
      <c r="I21" s="618">
        <f>'各－平衡表'!I92</f>
        <v>382489887</v>
      </c>
      <c r="J21" s="608">
        <f>ROUND(I21/$I$65*100,2)</f>
        <v>0.41</v>
      </c>
    </row>
    <row r="22" spans="1:10">
      <c r="A22" s="612" t="s">
        <v>688</v>
      </c>
      <c r="B22" s="617" t="s">
        <v>76</v>
      </c>
      <c r="C22" s="606" t="s">
        <v>68</v>
      </c>
      <c r="D22" s="618">
        <f>'各－平衡表'!I22</f>
        <v>0</v>
      </c>
      <c r="E22" s="608">
        <f t="shared" si="1"/>
        <v>0</v>
      </c>
      <c r="F22" s="613" t="s">
        <v>689</v>
      </c>
      <c r="G22" s="614" t="s">
        <v>690</v>
      </c>
      <c r="H22" s="615" t="s">
        <v>68</v>
      </c>
      <c r="I22" s="618">
        <f>'各－平衡表'!I93</f>
        <v>0</v>
      </c>
      <c r="J22" s="608">
        <f>ROUND(I22/$I$65*100,2)</f>
        <v>0</v>
      </c>
    </row>
    <row r="23" spans="1:10">
      <c r="A23" s="612" t="s">
        <v>691</v>
      </c>
      <c r="B23" s="617" t="s">
        <v>77</v>
      </c>
      <c r="C23" s="606" t="s">
        <v>69</v>
      </c>
      <c r="D23" s="618">
        <f>'各－平衡表'!I23</f>
        <v>16138085</v>
      </c>
      <c r="E23" s="608">
        <f t="shared" si="1"/>
        <v>0.02</v>
      </c>
      <c r="F23" s="613" t="s">
        <v>692</v>
      </c>
      <c r="G23" s="614" t="s">
        <v>693</v>
      </c>
      <c r="H23" s="615" t="s">
        <v>73</v>
      </c>
      <c r="I23" s="618">
        <f>'各－平衡表'!I94</f>
        <v>5487862</v>
      </c>
      <c r="J23" s="608">
        <f>ROUND(I23/$I$65*100,2)</f>
        <v>0.01</v>
      </c>
    </row>
    <row r="24" spans="1:10">
      <c r="A24" s="682" t="s">
        <v>694</v>
      </c>
      <c r="B24" s="683" t="s">
        <v>78</v>
      </c>
      <c r="C24" s="684" t="s">
        <v>71</v>
      </c>
      <c r="D24" s="685">
        <f>'各－平衡表'!I24</f>
        <v>71967080</v>
      </c>
      <c r="E24" s="608">
        <f>ROUND(D24/$D$8*100,2)</f>
        <v>0.08</v>
      </c>
      <c r="F24" s="619"/>
      <c r="G24" s="617"/>
      <c r="H24" s="606"/>
      <c r="I24" s="607"/>
      <c r="J24" s="608"/>
    </row>
    <row r="25" spans="1:10">
      <c r="A25" s="612" t="s">
        <v>695</v>
      </c>
      <c r="B25" s="617" t="s">
        <v>696</v>
      </c>
      <c r="C25" s="606" t="s">
        <v>88</v>
      </c>
      <c r="D25" s="607">
        <f>'各－平衡表'!I25</f>
        <v>-2584055</v>
      </c>
      <c r="E25" s="608">
        <f>ROUND(D25/$D$8*100,2)</f>
        <v>0</v>
      </c>
      <c r="F25" s="619"/>
      <c r="G25" s="617"/>
      <c r="H25" s="606"/>
      <c r="I25" s="607"/>
      <c r="J25" s="608"/>
    </row>
    <row r="26" spans="1:10">
      <c r="A26" s="612" t="s">
        <v>697</v>
      </c>
      <c r="B26" s="617" t="s">
        <v>698</v>
      </c>
      <c r="C26" s="606" t="s">
        <v>69</v>
      </c>
      <c r="D26" s="618">
        <f>SUM(D27:D35)</f>
        <v>12460686976</v>
      </c>
      <c r="E26" s="608">
        <f>SUM(E27:E35)</f>
        <v>13.45</v>
      </c>
      <c r="F26" s="619" t="s">
        <v>699</v>
      </c>
      <c r="G26" s="617" t="s">
        <v>93</v>
      </c>
      <c r="H26" s="606" t="s">
        <v>88</v>
      </c>
      <c r="I26" s="618">
        <f>I27+I34</f>
        <v>22561522982</v>
      </c>
      <c r="J26" s="608">
        <f>J27+J34</f>
        <v>24.38</v>
      </c>
    </row>
    <row r="27" spans="1:10">
      <c r="A27" s="612" t="s">
        <v>700</v>
      </c>
      <c r="B27" s="617" t="s">
        <v>71</v>
      </c>
      <c r="C27" s="606" t="s">
        <v>71</v>
      </c>
      <c r="D27" s="618">
        <f>'各－平衡表'!I27</f>
        <v>0</v>
      </c>
      <c r="E27" s="608">
        <f t="shared" ref="E27:E35" si="2">ROUND(D27/$D$8*100,2)</f>
        <v>0</v>
      </c>
      <c r="F27" s="619" t="s">
        <v>701</v>
      </c>
      <c r="G27" s="617" t="s">
        <v>94</v>
      </c>
      <c r="H27" s="606" t="s">
        <v>72</v>
      </c>
      <c r="I27" s="618">
        <f>SUM(I28:I33)</f>
        <v>692538823</v>
      </c>
      <c r="J27" s="608">
        <f>SUM(J28:J33)</f>
        <v>0.75</v>
      </c>
    </row>
    <row r="28" spans="1:10">
      <c r="A28" s="612" t="s">
        <v>702</v>
      </c>
      <c r="B28" s="617" t="s">
        <v>703</v>
      </c>
      <c r="C28" s="606" t="s">
        <v>70</v>
      </c>
      <c r="D28" s="618">
        <f>'各－平衡表'!I28</f>
        <v>12055579</v>
      </c>
      <c r="E28" s="608">
        <f t="shared" si="2"/>
        <v>0.01</v>
      </c>
      <c r="F28" s="619" t="s">
        <v>704</v>
      </c>
      <c r="G28" s="617" t="s">
        <v>95</v>
      </c>
      <c r="H28" s="606" t="s">
        <v>96</v>
      </c>
      <c r="I28" s="618">
        <f>'各－平衡表'!I102</f>
        <v>306491654</v>
      </c>
      <c r="J28" s="608">
        <f t="shared" ref="J28:J35" si="3">ROUND(I28/$I$65*100,2)</f>
        <v>0.33</v>
      </c>
    </row>
    <row r="29" spans="1:10">
      <c r="A29" s="612" t="s">
        <v>705</v>
      </c>
      <c r="B29" s="605" t="s">
        <v>706</v>
      </c>
      <c r="C29" s="606" t="s">
        <v>88</v>
      </c>
      <c r="D29" s="618">
        <f>'各－平衡表'!I30</f>
        <v>1600494</v>
      </c>
      <c r="E29" s="608">
        <f t="shared" si="2"/>
        <v>0</v>
      </c>
      <c r="F29" s="619" t="s">
        <v>707</v>
      </c>
      <c r="G29" s="617" t="s">
        <v>97</v>
      </c>
      <c r="H29" s="606" t="s">
        <v>88</v>
      </c>
      <c r="I29" s="618">
        <f>'各－平衡表'!I103</f>
        <v>0</v>
      </c>
      <c r="J29" s="608">
        <f t="shared" si="3"/>
        <v>0</v>
      </c>
    </row>
    <row r="30" spans="1:10">
      <c r="A30" s="612" t="s">
        <v>708</v>
      </c>
      <c r="B30" s="617" t="s">
        <v>79</v>
      </c>
      <c r="C30" s="606" t="s">
        <v>67</v>
      </c>
      <c r="D30" s="618">
        <f>'各－平衡表'!I32</f>
        <v>3034141</v>
      </c>
      <c r="E30" s="608">
        <f t="shared" si="2"/>
        <v>0</v>
      </c>
      <c r="F30" s="620" t="s">
        <v>709</v>
      </c>
      <c r="G30" s="617" t="s">
        <v>98</v>
      </c>
      <c r="H30" s="606" t="s">
        <v>73</v>
      </c>
      <c r="I30" s="618">
        <f>'各－平衡表'!I104</f>
        <v>0</v>
      </c>
      <c r="J30" s="608">
        <f t="shared" si="3"/>
        <v>0</v>
      </c>
    </row>
    <row r="31" spans="1:10">
      <c r="A31" s="612" t="s">
        <v>710</v>
      </c>
      <c r="B31" s="617" t="s">
        <v>80</v>
      </c>
      <c r="C31" s="606" t="s">
        <v>72</v>
      </c>
      <c r="D31" s="618">
        <f>'各－平衡表'!I33</f>
        <v>2131906</v>
      </c>
      <c r="E31" s="608">
        <f t="shared" si="2"/>
        <v>0</v>
      </c>
      <c r="F31" s="619" t="s">
        <v>711</v>
      </c>
      <c r="G31" s="617" t="s">
        <v>101</v>
      </c>
      <c r="H31" s="606" t="s">
        <v>74</v>
      </c>
      <c r="I31" s="618">
        <f>'各－平衡表'!I105</f>
        <v>69470576</v>
      </c>
      <c r="J31" s="608">
        <f t="shared" si="3"/>
        <v>0.08</v>
      </c>
    </row>
    <row r="32" spans="1:10">
      <c r="A32" s="612" t="s">
        <v>712</v>
      </c>
      <c r="B32" s="617" t="s">
        <v>713</v>
      </c>
      <c r="C32" s="606" t="s">
        <v>71</v>
      </c>
      <c r="D32" s="618">
        <f>'各－平衡表'!I34</f>
        <v>0</v>
      </c>
      <c r="E32" s="608">
        <f t="shared" si="2"/>
        <v>0</v>
      </c>
      <c r="F32" s="619" t="s">
        <v>714</v>
      </c>
      <c r="G32" s="617" t="s">
        <v>102</v>
      </c>
      <c r="H32" s="606" t="s">
        <v>96</v>
      </c>
      <c r="I32" s="618">
        <f>'各－平衡表'!I106</f>
        <v>0</v>
      </c>
      <c r="J32" s="608">
        <f t="shared" si="3"/>
        <v>0</v>
      </c>
    </row>
    <row r="33" spans="1:15">
      <c r="A33" s="612" t="s">
        <v>715</v>
      </c>
      <c r="B33" s="617" t="s">
        <v>81</v>
      </c>
      <c r="C33" s="606" t="s">
        <v>73</v>
      </c>
      <c r="D33" s="618">
        <f>'各－平衡表'!I35</f>
        <v>21524030561</v>
      </c>
      <c r="E33" s="608">
        <f t="shared" si="2"/>
        <v>23.25</v>
      </c>
      <c r="F33" s="619" t="s">
        <v>716</v>
      </c>
      <c r="G33" s="617" t="s">
        <v>99</v>
      </c>
      <c r="H33" s="606" t="s">
        <v>100</v>
      </c>
      <c r="I33" s="618">
        <f>'各－平衡表'!I107</f>
        <v>316576593</v>
      </c>
      <c r="J33" s="608">
        <f t="shared" si="3"/>
        <v>0.34</v>
      </c>
    </row>
    <row r="34" spans="1:15">
      <c r="A34" s="612" t="s">
        <v>717</v>
      </c>
      <c r="B34" s="617" t="s">
        <v>82</v>
      </c>
      <c r="C34" s="606" t="s">
        <v>74</v>
      </c>
      <c r="D34" s="618">
        <f>'各－平衡表'!I36</f>
        <v>0</v>
      </c>
      <c r="E34" s="608">
        <f t="shared" si="2"/>
        <v>0</v>
      </c>
      <c r="F34" s="619" t="s">
        <v>340</v>
      </c>
      <c r="G34" s="617" t="s">
        <v>334</v>
      </c>
      <c r="H34" s="606"/>
      <c r="I34" s="618">
        <f>I35</f>
        <v>21868984159</v>
      </c>
      <c r="J34" s="608">
        <f t="shared" si="3"/>
        <v>23.63</v>
      </c>
    </row>
    <row r="35" spans="1:15">
      <c r="A35" s="621" t="s">
        <v>718</v>
      </c>
      <c r="B35" s="622" t="s">
        <v>83</v>
      </c>
      <c r="C35" s="623" t="s">
        <v>67</v>
      </c>
      <c r="D35" s="624">
        <f>'各－平衡表'!I37</f>
        <v>-9082165705</v>
      </c>
      <c r="E35" s="625">
        <f t="shared" si="2"/>
        <v>-9.81</v>
      </c>
      <c r="F35" s="626" t="s">
        <v>719</v>
      </c>
      <c r="G35" s="622" t="s">
        <v>335</v>
      </c>
      <c r="H35" s="623"/>
      <c r="I35" s="627">
        <f>'各－平衡表'!I109</f>
        <v>21868984159</v>
      </c>
      <c r="J35" s="628">
        <f t="shared" si="3"/>
        <v>23.63</v>
      </c>
      <c r="K35" s="587" t="s">
        <v>942</v>
      </c>
    </row>
    <row r="36" spans="1:15" ht="24.75" customHeight="1">
      <c r="A36" s="612" t="s">
        <v>720</v>
      </c>
      <c r="B36" s="617" t="s">
        <v>721</v>
      </c>
      <c r="C36" s="606" t="s">
        <v>74</v>
      </c>
      <c r="D36" s="629">
        <f>SUM(D37:D42)</f>
        <v>3562008517</v>
      </c>
      <c r="E36" s="630">
        <f>SUM(E37:E42)</f>
        <v>3.85</v>
      </c>
      <c r="F36" s="631" t="s">
        <v>722</v>
      </c>
      <c r="G36" s="605" t="s">
        <v>70</v>
      </c>
      <c r="H36" s="632" t="s">
        <v>100</v>
      </c>
      <c r="I36" s="629">
        <f>+I37</f>
        <v>62973058453.019997</v>
      </c>
      <c r="J36" s="630">
        <f>+J37</f>
        <v>68.03</v>
      </c>
      <c r="K36" s="633">
        <f>來源餘絀表!G88</f>
        <v>62973058453.019997</v>
      </c>
    </row>
    <row r="37" spans="1:15">
      <c r="A37" s="634" t="s">
        <v>723</v>
      </c>
      <c r="B37" s="617" t="s">
        <v>724</v>
      </c>
      <c r="C37" s="606" t="s">
        <v>68</v>
      </c>
      <c r="D37" s="607">
        <f>'各－平衡表'!I39</f>
        <v>2153932674</v>
      </c>
      <c r="E37" s="608">
        <f t="shared" ref="E37:E42" si="4">ROUND(D37/$D$8*100,2)</f>
        <v>2.33</v>
      </c>
      <c r="F37" s="619" t="s">
        <v>191</v>
      </c>
      <c r="G37" s="614" t="s">
        <v>61</v>
      </c>
      <c r="H37" s="615" t="s">
        <v>67</v>
      </c>
      <c r="I37" s="607">
        <f>I38</f>
        <v>62973058453.019997</v>
      </c>
      <c r="J37" s="608">
        <f>ROUND(I37/$D$8*100,2)</f>
        <v>68.03</v>
      </c>
      <c r="K37" s="635">
        <f>K36-I36</f>
        <v>0</v>
      </c>
    </row>
    <row r="38" spans="1:15">
      <c r="A38" s="612" t="s">
        <v>725</v>
      </c>
      <c r="B38" s="617" t="s">
        <v>726</v>
      </c>
      <c r="C38" s="606" t="s">
        <v>70</v>
      </c>
      <c r="D38" s="607">
        <f>'各－平衡表'!I40</f>
        <v>0</v>
      </c>
      <c r="E38" s="608">
        <f t="shared" si="4"/>
        <v>0</v>
      </c>
      <c r="F38" s="636" t="s">
        <v>727</v>
      </c>
      <c r="G38" s="617" t="s">
        <v>728</v>
      </c>
      <c r="H38" s="606" t="s">
        <v>70</v>
      </c>
      <c r="I38" s="607">
        <f>I39+I40-I41</f>
        <v>62973058453.019997</v>
      </c>
      <c r="J38" s="608">
        <f>ROUND(I38/$D$8*100,2)</f>
        <v>68.03</v>
      </c>
      <c r="K38" s="637" t="s">
        <v>175</v>
      </c>
    </row>
    <row r="39" spans="1:15">
      <c r="A39" s="612" t="s">
        <v>729</v>
      </c>
      <c r="B39" s="617" t="s">
        <v>730</v>
      </c>
      <c r="C39" s="606" t="s">
        <v>71</v>
      </c>
      <c r="D39" s="607">
        <f>'各－平衡表'!I41</f>
        <v>1401016610</v>
      </c>
      <c r="E39" s="608">
        <f t="shared" si="4"/>
        <v>1.51</v>
      </c>
      <c r="F39" s="1033" t="s">
        <v>673</v>
      </c>
      <c r="G39" s="1034" t="s">
        <v>674</v>
      </c>
      <c r="H39" s="1035" t="s">
        <v>675</v>
      </c>
      <c r="I39" s="1036">
        <f>'各－平衡表'!I114</f>
        <v>56459957761.019997</v>
      </c>
      <c r="J39" s="1037">
        <f>ROUND(I39/$D$8*100,2)</f>
        <v>61</v>
      </c>
      <c r="K39" s="637" t="s">
        <v>181</v>
      </c>
    </row>
    <row r="40" spans="1:15">
      <c r="A40" s="638" t="s">
        <v>731</v>
      </c>
      <c r="B40" s="617" t="s">
        <v>732</v>
      </c>
      <c r="C40" s="606" t="s">
        <v>72</v>
      </c>
      <c r="D40" s="607">
        <f>'各－平衡表'!I42</f>
        <v>0</v>
      </c>
      <c r="E40" s="608">
        <f t="shared" si="4"/>
        <v>0</v>
      </c>
      <c r="F40" s="820" t="s">
        <v>967</v>
      </c>
      <c r="G40" s="822" t="s">
        <v>968</v>
      </c>
      <c r="H40" s="823" t="s">
        <v>971</v>
      </c>
      <c r="I40" s="1036">
        <f>'各－平衡表'!I115</f>
        <v>6513100692</v>
      </c>
      <c r="J40" s="1037">
        <f>ROUND(I40/$D$8*100,2)</f>
        <v>7.04</v>
      </c>
      <c r="K40" s="633">
        <f>來源餘絀表!G85</f>
        <v>6513100692</v>
      </c>
      <c r="L40" s="995" t="s">
        <v>960</v>
      </c>
      <c r="M40" s="994"/>
      <c r="N40" s="994"/>
      <c r="O40" s="653"/>
    </row>
    <row r="41" spans="1:15">
      <c r="A41" s="612" t="s">
        <v>733</v>
      </c>
      <c r="B41" s="617" t="s">
        <v>734</v>
      </c>
      <c r="C41" s="606" t="s">
        <v>88</v>
      </c>
      <c r="D41" s="607">
        <f>'各－平衡表'!I43</f>
        <v>0</v>
      </c>
      <c r="E41" s="608">
        <f t="shared" si="4"/>
        <v>0</v>
      </c>
      <c r="F41" s="820" t="s">
        <v>972</v>
      </c>
      <c r="G41" s="824" t="s">
        <v>969</v>
      </c>
      <c r="H41" s="823" t="s">
        <v>970</v>
      </c>
      <c r="I41" s="1036">
        <f>'各－平衡表'!I116</f>
        <v>0</v>
      </c>
      <c r="J41" s="821"/>
      <c r="K41" s="587" t="s">
        <v>735</v>
      </c>
      <c r="L41" s="995" t="s">
        <v>961</v>
      </c>
      <c r="M41" s="994"/>
      <c r="N41" s="994"/>
      <c r="O41" s="653"/>
    </row>
    <row r="42" spans="1:15">
      <c r="A42" s="612" t="s">
        <v>736</v>
      </c>
      <c r="B42" s="617" t="s">
        <v>84</v>
      </c>
      <c r="C42" s="606" t="s">
        <v>74</v>
      </c>
      <c r="D42" s="607">
        <f>'各－平衡表'!I44</f>
        <v>7059233</v>
      </c>
      <c r="E42" s="608">
        <f t="shared" si="4"/>
        <v>0.01</v>
      </c>
      <c r="F42" s="613"/>
      <c r="G42" s="639"/>
      <c r="H42" s="640"/>
      <c r="I42" s="607"/>
      <c r="J42" s="608"/>
      <c r="K42" s="641">
        <f>I40-K40</f>
        <v>0</v>
      </c>
    </row>
    <row r="43" spans="1:15">
      <c r="A43" s="642" t="s">
        <v>737</v>
      </c>
      <c r="B43" s="643" t="s">
        <v>85</v>
      </c>
      <c r="C43" s="644" t="s">
        <v>73</v>
      </c>
      <c r="D43" s="607">
        <f>SUM(D44:D45)</f>
        <v>3037944181</v>
      </c>
      <c r="E43" s="608">
        <f>SUM(E44:E45)</f>
        <v>3.28</v>
      </c>
      <c r="F43" s="619"/>
      <c r="G43" s="617"/>
      <c r="H43" s="606"/>
      <c r="I43" s="607"/>
      <c r="J43" s="608"/>
    </row>
    <row r="44" spans="1:15">
      <c r="A44" s="642" t="s">
        <v>738</v>
      </c>
      <c r="B44" s="643" t="s">
        <v>739</v>
      </c>
      <c r="C44" s="644" t="s">
        <v>100</v>
      </c>
      <c r="D44" s="607">
        <f>'各－平衡表'!I46</f>
        <v>3037944181</v>
      </c>
      <c r="E44" s="608">
        <f>ROUND(D44/$D$8*100,2)</f>
        <v>3.28</v>
      </c>
      <c r="F44" s="619"/>
      <c r="G44" s="617"/>
      <c r="H44" s="606"/>
      <c r="I44" s="607"/>
      <c r="J44" s="608"/>
      <c r="K44" s="641"/>
    </row>
    <row r="45" spans="1:15">
      <c r="A45" s="642" t="s">
        <v>740</v>
      </c>
      <c r="B45" s="643" t="s">
        <v>86</v>
      </c>
      <c r="C45" s="644" t="s">
        <v>73</v>
      </c>
      <c r="D45" s="607">
        <f>'各－平衡表'!I47</f>
        <v>0</v>
      </c>
      <c r="E45" s="608">
        <f>ROUND(D45/$D$8*100,2)</f>
        <v>0</v>
      </c>
      <c r="F45" s="613"/>
      <c r="G45" s="614"/>
      <c r="H45" s="615"/>
      <c r="I45" s="607"/>
      <c r="J45" s="608"/>
    </row>
    <row r="46" spans="1:15">
      <c r="A46" s="612" t="s">
        <v>741</v>
      </c>
      <c r="B46" s="617" t="s">
        <v>742</v>
      </c>
      <c r="C46" s="606" t="s">
        <v>67</v>
      </c>
      <c r="D46" s="607">
        <f>+D47+D49+D52+D54</f>
        <v>22572108201</v>
      </c>
      <c r="E46" s="608">
        <f>+E47+E49+E54+E52</f>
        <v>24.39</v>
      </c>
      <c r="F46" s="613"/>
      <c r="G46" s="614"/>
      <c r="H46" s="615"/>
      <c r="I46" s="607"/>
      <c r="J46" s="608"/>
    </row>
    <row r="47" spans="1:15">
      <c r="A47" s="642" t="s">
        <v>743</v>
      </c>
      <c r="B47" s="643" t="s">
        <v>744</v>
      </c>
      <c r="C47" s="644" t="s">
        <v>70</v>
      </c>
      <c r="D47" s="607">
        <f>D48</f>
        <v>0</v>
      </c>
      <c r="E47" s="608">
        <f>E48</f>
        <v>0</v>
      </c>
      <c r="F47" s="619"/>
      <c r="G47" s="605"/>
      <c r="H47" s="632"/>
      <c r="I47" s="607"/>
      <c r="J47" s="608"/>
    </row>
    <row r="48" spans="1:15">
      <c r="A48" s="642" t="s">
        <v>745</v>
      </c>
      <c r="B48" s="643" t="s">
        <v>746</v>
      </c>
      <c r="C48" s="644" t="s">
        <v>72</v>
      </c>
      <c r="D48" s="607">
        <f>'各－平衡表'!I50</f>
        <v>0</v>
      </c>
      <c r="E48" s="608">
        <f>ROUND(D48/$D$8*100,2)</f>
        <v>0</v>
      </c>
      <c r="F48" s="619"/>
      <c r="G48" s="617"/>
      <c r="H48" s="606"/>
      <c r="I48" s="607"/>
      <c r="J48" s="608"/>
    </row>
    <row r="49" spans="1:18">
      <c r="A49" s="642" t="s">
        <v>747</v>
      </c>
      <c r="B49" s="643" t="s">
        <v>748</v>
      </c>
      <c r="C49" s="644" t="s">
        <v>68</v>
      </c>
      <c r="D49" s="607">
        <f>SUM(D50:D51)</f>
        <v>14525021</v>
      </c>
      <c r="E49" s="608">
        <f>SUM(E50:E51)</f>
        <v>0.02</v>
      </c>
      <c r="F49" s="619"/>
      <c r="G49" s="617"/>
      <c r="H49" s="606"/>
      <c r="I49" s="607"/>
      <c r="J49" s="608"/>
    </row>
    <row r="50" spans="1:18">
      <c r="A50" s="642" t="s">
        <v>749</v>
      </c>
      <c r="B50" s="643" t="s">
        <v>750</v>
      </c>
      <c r="C50" s="644" t="s">
        <v>68</v>
      </c>
      <c r="D50" s="607">
        <f>'各－平衡表'!I53</f>
        <v>14525021</v>
      </c>
      <c r="E50" s="608">
        <f>ROUND(D50/$D$8*100,2)</f>
        <v>0.02</v>
      </c>
      <c r="F50" s="619"/>
      <c r="G50" s="605"/>
      <c r="H50" s="632"/>
      <c r="I50" s="607"/>
      <c r="J50" s="608"/>
    </row>
    <row r="51" spans="1:18">
      <c r="A51" s="88" t="s">
        <v>751</v>
      </c>
      <c r="B51" s="643" t="s">
        <v>752</v>
      </c>
      <c r="C51" s="644" t="s">
        <v>72</v>
      </c>
      <c r="D51" s="607">
        <f>'各－平衡表'!I54</f>
        <v>0</v>
      </c>
      <c r="E51" s="608">
        <f>ROUND(D51/$D$8*100,2)</f>
        <v>0</v>
      </c>
      <c r="F51" s="619"/>
      <c r="G51" s="605"/>
      <c r="H51" s="632"/>
      <c r="I51" s="607"/>
      <c r="J51" s="608"/>
    </row>
    <row r="52" spans="1:18">
      <c r="A52" s="642" t="s">
        <v>753</v>
      </c>
      <c r="B52" s="643" t="s">
        <v>754</v>
      </c>
      <c r="C52" s="644" t="s">
        <v>88</v>
      </c>
      <c r="D52" s="607">
        <f>D53</f>
        <v>681292511</v>
      </c>
      <c r="E52" s="608">
        <f>E53</f>
        <v>0.74</v>
      </c>
      <c r="F52" s="619"/>
      <c r="G52" s="605"/>
      <c r="H52" s="632"/>
      <c r="I52" s="607"/>
      <c r="J52" s="608"/>
    </row>
    <row r="53" spans="1:18">
      <c r="A53" s="642" t="s">
        <v>755</v>
      </c>
      <c r="B53" s="643" t="s">
        <v>756</v>
      </c>
      <c r="C53" s="644" t="s">
        <v>88</v>
      </c>
      <c r="D53" s="607">
        <f>'各－平衡表'!I56</f>
        <v>681292511</v>
      </c>
      <c r="E53" s="608">
        <f>ROUND(D53/$D$8*100,2)</f>
        <v>0.74</v>
      </c>
      <c r="F53" s="619"/>
      <c r="G53" s="605"/>
      <c r="H53" s="632"/>
      <c r="I53" s="607"/>
      <c r="J53" s="608"/>
    </row>
    <row r="54" spans="1:18">
      <c r="A54" s="642" t="s">
        <v>757</v>
      </c>
      <c r="B54" s="643" t="s">
        <v>87</v>
      </c>
      <c r="C54" s="644" t="s">
        <v>88</v>
      </c>
      <c r="D54" s="607">
        <f>D55</f>
        <v>21876290669</v>
      </c>
      <c r="E54" s="608">
        <f>ROUND(D54/$D$8*100,2)</f>
        <v>23.63</v>
      </c>
      <c r="F54" s="619"/>
      <c r="G54" s="617"/>
      <c r="H54" s="606"/>
      <c r="I54" s="607"/>
      <c r="J54" s="608"/>
    </row>
    <row r="55" spans="1:18" s="651" customFormat="1">
      <c r="A55" s="645" t="s">
        <v>758</v>
      </c>
      <c r="B55" s="646" t="s">
        <v>759</v>
      </c>
      <c r="C55" s="647" t="s">
        <v>73</v>
      </c>
      <c r="D55" s="648">
        <f>'各－平衡表'!I57</f>
        <v>21876290669</v>
      </c>
      <c r="E55" s="649">
        <f>ROUND(D55/$D$8*100,2)</f>
        <v>23.63</v>
      </c>
      <c r="F55" s="650"/>
      <c r="G55" s="646"/>
      <c r="H55" s="647"/>
      <c r="I55" s="648"/>
      <c r="J55" s="649"/>
      <c r="Q55" s="804"/>
      <c r="R55" s="804"/>
    </row>
    <row r="56" spans="1:18">
      <c r="A56" s="612" t="s">
        <v>760</v>
      </c>
      <c r="B56" s="617" t="s">
        <v>761</v>
      </c>
      <c r="C56" s="606" t="s">
        <v>74</v>
      </c>
      <c r="D56" s="607">
        <f>D57+D63</f>
        <v>718181126.59000003</v>
      </c>
      <c r="E56" s="608">
        <f>E57+E63</f>
        <v>0.76</v>
      </c>
      <c r="F56" s="619"/>
      <c r="G56" s="617"/>
      <c r="H56" s="606"/>
      <c r="I56" s="607"/>
      <c r="J56" s="608"/>
    </row>
    <row r="57" spans="1:18">
      <c r="A57" s="642" t="s">
        <v>762</v>
      </c>
      <c r="B57" s="643" t="s">
        <v>763</v>
      </c>
      <c r="C57" s="644" t="s">
        <v>73</v>
      </c>
      <c r="D57" s="607">
        <f>SUM(D58:D62)</f>
        <v>718181126.59000003</v>
      </c>
      <c r="E57" s="608">
        <f>SUM(E58:E62)</f>
        <v>0.76</v>
      </c>
      <c r="F57" s="613"/>
      <c r="G57" s="614"/>
      <c r="H57" s="615"/>
      <c r="I57" s="607"/>
      <c r="J57" s="608"/>
    </row>
    <row r="58" spans="1:18">
      <c r="A58" s="612" t="s">
        <v>764</v>
      </c>
      <c r="B58" s="617" t="s">
        <v>765</v>
      </c>
      <c r="C58" s="606" t="s">
        <v>100</v>
      </c>
      <c r="D58" s="607">
        <f>'各－平衡表'!I62</f>
        <v>92808533.140000001</v>
      </c>
      <c r="E58" s="608">
        <f>ROUND(D58/$D$8*100,2)</f>
        <v>0.1</v>
      </c>
      <c r="F58" s="619"/>
      <c r="G58" s="617"/>
      <c r="H58" s="606"/>
      <c r="I58" s="607"/>
      <c r="J58" s="608"/>
    </row>
    <row r="59" spans="1:18">
      <c r="A59" s="612" t="s">
        <v>766</v>
      </c>
      <c r="B59" s="617" t="s">
        <v>767</v>
      </c>
      <c r="C59" s="606" t="s">
        <v>68</v>
      </c>
      <c r="D59" s="607">
        <f>'各－平衡表'!I63</f>
        <v>688750376.79999995</v>
      </c>
      <c r="E59" s="608">
        <f>ROUND(D59/$D$8*100,2)</f>
        <v>0.74</v>
      </c>
      <c r="F59" s="619"/>
      <c r="G59" s="617"/>
      <c r="H59" s="606"/>
      <c r="I59" s="607"/>
      <c r="J59" s="608"/>
    </row>
    <row r="60" spans="1:18">
      <c r="A60" s="612" t="s">
        <v>768</v>
      </c>
      <c r="B60" s="617" t="s">
        <v>125</v>
      </c>
      <c r="C60" s="606" t="s">
        <v>69</v>
      </c>
      <c r="D60" s="618">
        <f>'各－平衡表'!I64</f>
        <v>-467698439.35000002</v>
      </c>
      <c r="E60" s="652">
        <f>ROUND(D60/$D$8*100,2)</f>
        <v>-0.51</v>
      </c>
      <c r="F60" s="619"/>
      <c r="G60" s="617"/>
      <c r="H60" s="606"/>
      <c r="I60" s="618"/>
      <c r="J60" s="652"/>
    </row>
    <row r="61" spans="1:18">
      <c r="A61" s="612" t="s">
        <v>769</v>
      </c>
      <c r="B61" s="617" t="s">
        <v>770</v>
      </c>
      <c r="C61" s="606" t="s">
        <v>70</v>
      </c>
      <c r="D61" s="607">
        <f>'各－平衡表'!I65</f>
        <v>87744063</v>
      </c>
      <c r="E61" s="608">
        <f>ROUND(D61/$D$8*100,2)</f>
        <v>0.09</v>
      </c>
      <c r="F61" s="619"/>
      <c r="G61" s="617"/>
      <c r="H61" s="606"/>
      <c r="I61" s="607"/>
      <c r="J61" s="608"/>
    </row>
    <row r="62" spans="1:18">
      <c r="A62" s="612" t="s">
        <v>771</v>
      </c>
      <c r="B62" s="617" t="s">
        <v>772</v>
      </c>
      <c r="C62" s="606" t="s">
        <v>71</v>
      </c>
      <c r="D62" s="607">
        <f>'各－平衡表'!I66</f>
        <v>316576593</v>
      </c>
      <c r="E62" s="608">
        <f>ROUND(D62/$D$8*100,2)</f>
        <v>0.34</v>
      </c>
      <c r="F62" s="619"/>
      <c r="G62" s="605"/>
      <c r="H62" s="632"/>
      <c r="I62" s="607"/>
      <c r="J62" s="608"/>
    </row>
    <row r="63" spans="1:18" ht="19.5" customHeight="1">
      <c r="A63" s="686" t="s">
        <v>182</v>
      </c>
      <c r="B63" s="687" t="s">
        <v>773</v>
      </c>
      <c r="C63" s="688" t="s">
        <v>67</v>
      </c>
      <c r="D63" s="685">
        <f>SUM(D64:D64)</f>
        <v>0</v>
      </c>
      <c r="E63" s="689">
        <f>E64</f>
        <v>0</v>
      </c>
      <c r="F63" s="619"/>
      <c r="G63" s="617"/>
      <c r="H63" s="606"/>
      <c r="I63" s="607"/>
      <c r="J63" s="608"/>
    </row>
    <row r="64" spans="1:18" s="653" customFormat="1" ht="16.5" customHeight="1">
      <c r="A64" s="682" t="s">
        <v>183</v>
      </c>
      <c r="B64" s="683" t="s">
        <v>774</v>
      </c>
      <c r="C64" s="684" t="s">
        <v>72</v>
      </c>
      <c r="D64" s="685">
        <f>'各－平衡表'!I71</f>
        <v>0</v>
      </c>
      <c r="E64" s="689">
        <f>ROUND(D64/$D$8*100,2)</f>
        <v>0</v>
      </c>
      <c r="F64" s="613"/>
      <c r="G64" s="614"/>
      <c r="H64" s="615"/>
      <c r="I64" s="607"/>
      <c r="J64" s="608"/>
      <c r="Q64" s="805"/>
      <c r="R64" s="805"/>
    </row>
    <row r="65" spans="1:18" s="653" customFormat="1" ht="16.8" thickBot="1">
      <c r="A65" s="654" t="s">
        <v>775</v>
      </c>
      <c r="B65" s="655"/>
      <c r="C65" s="656"/>
      <c r="D65" s="657">
        <f>D8</f>
        <v>92563304817.020004</v>
      </c>
      <c r="E65" s="658">
        <f>E8</f>
        <v>100</v>
      </c>
      <c r="F65" s="659" t="s">
        <v>775</v>
      </c>
      <c r="G65" s="655"/>
      <c r="H65" s="656"/>
      <c r="I65" s="657">
        <f>I8+I36</f>
        <v>92563304817.020004</v>
      </c>
      <c r="J65" s="658">
        <v>100</v>
      </c>
      <c r="Q65" s="805"/>
      <c r="R65" s="805"/>
    </row>
    <row r="66" spans="1:18">
      <c r="A66" s="660" t="s">
        <v>178</v>
      </c>
      <c r="B66" s="661" t="s">
        <v>824</v>
      </c>
      <c r="C66" s="662"/>
      <c r="D66" s="663">
        <f>'各－平衡表'!I119</f>
        <v>5741993096.8999996</v>
      </c>
      <c r="E66" s="653"/>
      <c r="F66" s="660" t="s">
        <v>184</v>
      </c>
      <c r="G66" s="661" t="s">
        <v>823</v>
      </c>
      <c r="H66" s="662"/>
      <c r="I66" s="663">
        <f>'各－平衡表'!I119</f>
        <v>5741993096.8999996</v>
      </c>
      <c r="J66" s="653"/>
    </row>
    <row r="67" spans="1:18">
      <c r="B67" s="586" t="s">
        <v>776</v>
      </c>
      <c r="D67" s="700">
        <f>D65-I65</f>
        <v>0</v>
      </c>
    </row>
    <row r="68" spans="1:18">
      <c r="A68" s="664"/>
      <c r="B68" s="664"/>
      <c r="C68" s="664"/>
      <c r="D68" s="664" t="s">
        <v>951</v>
      </c>
      <c r="F68" s="664" t="s">
        <v>546</v>
      </c>
      <c r="I68" s="664" t="s">
        <v>545</v>
      </c>
    </row>
    <row r="69" spans="1:18">
      <c r="A69" s="664"/>
      <c r="B69" s="664"/>
      <c r="C69" s="664"/>
      <c r="D69" s="1095">
        <f>D70+D71</f>
        <v>5741993096.8999996</v>
      </c>
      <c r="F69" s="665">
        <f>F70+F71</f>
        <v>0</v>
      </c>
      <c r="I69" s="666">
        <f>I70</f>
        <v>0</v>
      </c>
      <c r="K69" s="1094">
        <f>SUM(D69:I69)</f>
        <v>5741993096.8999996</v>
      </c>
    </row>
    <row r="70" spans="1:18">
      <c r="A70" s="664" t="s">
        <v>544</v>
      </c>
      <c r="B70" s="664"/>
      <c r="C70" s="664" t="s">
        <v>777</v>
      </c>
      <c r="D70" s="1091">
        <f>'各－平衡表'!I127</f>
        <v>5740693096.8999996</v>
      </c>
      <c r="E70" s="666"/>
      <c r="F70" s="666"/>
      <c r="G70" s="666"/>
      <c r="H70" s="666"/>
      <c r="I70" s="666"/>
      <c r="K70" s="1091">
        <f>SUM(D70:I70)</f>
        <v>5740693096.8999996</v>
      </c>
    </row>
    <row r="71" spans="1:18">
      <c r="A71" s="664" t="s">
        <v>543</v>
      </c>
      <c r="C71" s="586" t="s">
        <v>778</v>
      </c>
      <c r="D71" s="667">
        <f>'各－平衡表'!I125</f>
        <v>1300000</v>
      </c>
      <c r="F71" s="666"/>
      <c r="K71" s="666">
        <f>SUM(D71:I71)</f>
        <v>1300000</v>
      </c>
    </row>
    <row r="72" spans="1:18">
      <c r="K72" s="666"/>
    </row>
  </sheetData>
  <mergeCells count="7">
    <mergeCell ref="A2:J2"/>
    <mergeCell ref="A6:C6"/>
    <mergeCell ref="F6:H6"/>
    <mergeCell ref="I6:I7"/>
    <mergeCell ref="J6:J7"/>
    <mergeCell ref="D6:D7"/>
    <mergeCell ref="E6:E7"/>
  </mergeCells>
  <phoneticPr fontId="2" type="noConversion"/>
  <printOptions horizontalCentered="1"/>
  <pageMargins left="0.23622047244094491" right="0.23622047244094491" top="0.11811023622047245" bottom="0.19685039370078741" header="0" footer="0"/>
  <pageSetup paperSize="9" scale="76" orientation="landscape" blackAndWhite="1" r:id="rId1"/>
  <headerFooter alignWithMargins="0">
    <oddFooter>&amp;C&amp;"Times New Roman,標準"&amp;P+4&amp;</oddFooter>
  </headerFooter>
  <rowBreaks count="1" manualBreakCount="1">
    <brk id="35"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enableFormatConditionsCalculation="0">
    <tabColor indexed="13"/>
    <pageSetUpPr fitToPage="1"/>
  </sheetPr>
  <dimension ref="A1:K150"/>
  <sheetViews>
    <sheetView topLeftCell="A3" zoomScale="90" zoomScaleNormal="90" workbookViewId="0">
      <pane xSplit="1" ySplit="4" topLeftCell="B113" activePane="bottomRight" state="frozen"/>
      <selection activeCell="A3" sqref="A3"/>
      <selection pane="topRight" activeCell="B3" sqref="B3"/>
      <selection pane="bottomLeft" activeCell="A7" sqref="A7"/>
      <selection pane="bottomRight" activeCell="F88" sqref="F88"/>
    </sheetView>
  </sheetViews>
  <sheetFormatPr defaultColWidth="9" defaultRowHeight="16.2"/>
  <cols>
    <col min="1" max="1" width="28.77734375" style="828" customWidth="1"/>
    <col min="2" max="2" width="21.6640625" style="717" customWidth="1"/>
    <col min="3" max="3" width="22.109375" style="717" customWidth="1"/>
    <col min="4" max="4" width="20.21875" style="717" customWidth="1"/>
    <col min="5" max="5" width="18.109375" style="717" customWidth="1"/>
    <col min="6" max="6" width="20.21875" style="717" customWidth="1"/>
    <col min="7" max="7" width="21.109375" style="717" customWidth="1"/>
    <col min="8" max="8" width="24.44140625" style="717" customWidth="1"/>
    <col min="9" max="9" width="22.6640625" style="828" customWidth="1"/>
    <col min="10" max="10" width="18.44140625" style="828" bestFit="1" customWidth="1"/>
    <col min="11" max="11" width="15.6640625" style="828" customWidth="1"/>
    <col min="12" max="16384" width="9" style="828"/>
  </cols>
  <sheetData>
    <row r="1" spans="1:11" ht="21" customHeight="1">
      <c r="A1" s="825"/>
      <c r="B1" s="718"/>
      <c r="C1" s="718"/>
      <c r="D1" s="718"/>
      <c r="E1" s="712" t="s">
        <v>469</v>
      </c>
      <c r="F1" s="826" t="s">
        <v>217</v>
      </c>
      <c r="G1" s="718"/>
      <c r="H1" s="718"/>
      <c r="I1" s="827"/>
    </row>
    <row r="2" spans="1:11" ht="21" customHeight="1">
      <c r="A2" s="825"/>
      <c r="B2" s="718"/>
      <c r="C2" s="718"/>
      <c r="D2" s="718"/>
      <c r="E2" s="712" t="str">
        <f>綜平!A2</f>
        <v>農 業 特 別 收 入 基 金</v>
      </c>
      <c r="F2" s="826"/>
      <c r="G2" s="718"/>
      <c r="H2" s="718"/>
      <c r="I2" s="827"/>
    </row>
    <row r="3" spans="1:11" ht="21" customHeight="1">
      <c r="A3" s="829" t="s">
        <v>218</v>
      </c>
      <c r="B3" s="830"/>
      <c r="C3" s="718"/>
      <c r="D3" s="718"/>
      <c r="E3" s="713" t="s">
        <v>939</v>
      </c>
      <c r="F3" s="831" t="s">
        <v>219</v>
      </c>
      <c r="G3" s="718"/>
      <c r="H3" s="718"/>
      <c r="I3" s="827"/>
    </row>
    <row r="4" spans="1:11" ht="21" customHeight="1">
      <c r="A4" s="832"/>
      <c r="B4" s="718"/>
      <c r="C4" s="718"/>
      <c r="D4" s="718"/>
      <c r="E4" s="1211" t="str">
        <f>綜平!A4</f>
        <v xml:space="preserve">中 華 民 國 106年 6 月份 </v>
      </c>
      <c r="F4" s="1212"/>
      <c r="G4" s="718"/>
      <c r="H4" s="718"/>
      <c r="I4" s="827"/>
    </row>
    <row r="5" spans="1:11" ht="21" customHeight="1" thickBot="1">
      <c r="A5" s="827"/>
      <c r="B5" s="833" t="s">
        <v>319</v>
      </c>
      <c r="C5" s="833" t="s">
        <v>319</v>
      </c>
      <c r="D5" s="833" t="s">
        <v>319</v>
      </c>
      <c r="E5" s="833" t="s">
        <v>319</v>
      </c>
      <c r="F5" s="833" t="s">
        <v>319</v>
      </c>
      <c r="G5" s="833" t="s">
        <v>319</v>
      </c>
      <c r="H5" s="833" t="s">
        <v>319</v>
      </c>
      <c r="I5" s="834"/>
    </row>
    <row r="6" spans="1:11" s="237" customFormat="1" ht="42" customHeight="1">
      <c r="A6" s="235" t="s">
        <v>220</v>
      </c>
      <c r="B6" s="962" t="s">
        <v>11</v>
      </c>
      <c r="C6" s="962" t="s">
        <v>470</v>
      </c>
      <c r="D6" s="962" t="s">
        <v>57</v>
      </c>
      <c r="E6" s="962" t="s">
        <v>471</v>
      </c>
      <c r="F6" s="962" t="s">
        <v>676</v>
      </c>
      <c r="G6" s="963" t="s">
        <v>511</v>
      </c>
      <c r="H6" s="963" t="s">
        <v>221</v>
      </c>
      <c r="I6" s="236" t="s">
        <v>818</v>
      </c>
    </row>
    <row r="7" spans="1:11" s="239" customFormat="1" ht="20.100000000000001" customHeight="1">
      <c r="A7" s="835" t="s">
        <v>624</v>
      </c>
      <c r="B7" s="733">
        <f t="shared" ref="B7:H7" si="0">+B9+B49+B60</f>
        <v>43493505164.120003</v>
      </c>
      <c r="C7" s="733">
        <f t="shared" si="0"/>
        <v>246633228</v>
      </c>
      <c r="D7" s="733">
        <f t="shared" si="0"/>
        <v>7530767090</v>
      </c>
      <c r="E7" s="733">
        <f t="shared" si="0"/>
        <v>0</v>
      </c>
      <c r="F7" s="733">
        <f t="shared" si="0"/>
        <v>667935495</v>
      </c>
      <c r="G7" s="733">
        <f t="shared" si="0"/>
        <v>4013500760.9000001</v>
      </c>
      <c r="H7" s="733">
        <f t="shared" si="0"/>
        <v>36610963079</v>
      </c>
      <c r="I7" s="836">
        <f>SUM(B7:H7)</f>
        <v>92563304817.020004</v>
      </c>
      <c r="J7" s="837"/>
    </row>
    <row r="8" spans="1:11" s="239" customFormat="1" ht="20.100000000000001" customHeight="1">
      <c r="A8" s="238"/>
      <c r="B8" s="706"/>
      <c r="C8" s="706"/>
      <c r="D8" s="706"/>
      <c r="E8" s="706"/>
      <c r="F8" s="706"/>
      <c r="G8" s="706"/>
      <c r="H8" s="706"/>
      <c r="I8" s="838"/>
    </row>
    <row r="9" spans="1:11" s="239" customFormat="1" ht="20.100000000000001" customHeight="1">
      <c r="A9" s="839" t="s">
        <v>779</v>
      </c>
      <c r="B9" s="708">
        <f t="shared" ref="B9:H9" si="1">+B10+B15+B17+B26+B38+B45</f>
        <v>20700554575.529999</v>
      </c>
      <c r="C9" s="708">
        <f t="shared" si="1"/>
        <v>246633228</v>
      </c>
      <c r="D9" s="708">
        <f t="shared" si="1"/>
        <v>7046901368</v>
      </c>
      <c r="E9" s="708">
        <f t="shared" si="1"/>
        <v>0</v>
      </c>
      <c r="F9" s="708">
        <f t="shared" si="1"/>
        <v>667935495</v>
      </c>
      <c r="G9" s="708">
        <f t="shared" si="1"/>
        <v>4000027743.9000001</v>
      </c>
      <c r="H9" s="708">
        <f t="shared" si="1"/>
        <v>36610963079</v>
      </c>
      <c r="I9" s="838">
        <f>SUM(B9:H9)</f>
        <v>69273015489.429993</v>
      </c>
      <c r="J9" s="837"/>
      <c r="K9" s="840"/>
    </row>
    <row r="10" spans="1:11" s="241" customFormat="1" ht="20.100000000000001" customHeight="1">
      <c r="A10" s="240" t="s">
        <v>780</v>
      </c>
      <c r="B10" s="707">
        <f t="shared" ref="B10:H10" si="2">SUM(B11:B14)</f>
        <v>6018401546.6000004</v>
      </c>
      <c r="C10" s="707">
        <f t="shared" si="2"/>
        <v>227430589</v>
      </c>
      <c r="D10" s="707">
        <f t="shared" si="2"/>
        <v>6943585418</v>
      </c>
      <c r="E10" s="707">
        <f t="shared" si="2"/>
        <v>0</v>
      </c>
      <c r="F10" s="707">
        <f t="shared" si="2"/>
        <v>340044995</v>
      </c>
      <c r="G10" s="707">
        <f t="shared" si="2"/>
        <v>3207146204.9000001</v>
      </c>
      <c r="H10" s="707">
        <f t="shared" si="2"/>
        <v>33318069727</v>
      </c>
      <c r="I10" s="841">
        <f>SUM(B10:H10)</f>
        <v>50054678480.5</v>
      </c>
      <c r="J10" s="837"/>
      <c r="K10" s="840"/>
    </row>
    <row r="11" spans="1:11" s="241" customFormat="1" ht="20.100000000000001" customHeight="1">
      <c r="A11" s="240" t="s">
        <v>781</v>
      </c>
      <c r="B11" s="707"/>
      <c r="C11" s="707"/>
      <c r="D11" s="707">
        <v>0</v>
      </c>
      <c r="E11" s="707"/>
      <c r="F11" s="707"/>
      <c r="G11" s="707"/>
      <c r="H11" s="707"/>
      <c r="I11" s="841">
        <f t="shared" ref="I11:I73" si="3">SUM(B11:H11)</f>
        <v>0</v>
      </c>
      <c r="J11" s="842"/>
      <c r="K11" s="840"/>
    </row>
    <row r="12" spans="1:11" s="241" customFormat="1" ht="20.100000000000001" customHeight="1">
      <c r="A12" s="240" t="s">
        <v>782</v>
      </c>
      <c r="B12" s="707">
        <v>6017751546.6000004</v>
      </c>
      <c r="C12" s="707">
        <v>227429609</v>
      </c>
      <c r="D12" s="707">
        <v>6941972418</v>
      </c>
      <c r="E12" s="707"/>
      <c r="F12" s="707">
        <v>340044995</v>
      </c>
      <c r="G12" s="707">
        <v>3207146204.9000001</v>
      </c>
      <c r="H12" s="707">
        <v>33317589727</v>
      </c>
      <c r="I12" s="841">
        <f t="shared" si="3"/>
        <v>50051934500.5</v>
      </c>
      <c r="J12" s="842"/>
      <c r="K12" s="840"/>
    </row>
    <row r="13" spans="1:11" s="241" customFormat="1" ht="20.100000000000001" customHeight="1">
      <c r="A13" s="240" t="s">
        <v>783</v>
      </c>
      <c r="B13" s="707">
        <v>650000</v>
      </c>
      <c r="C13" s="707">
        <v>980</v>
      </c>
      <c r="D13" s="707">
        <v>1613000</v>
      </c>
      <c r="E13" s="707"/>
      <c r="F13" s="707"/>
      <c r="G13" s="707"/>
      <c r="H13" s="707">
        <v>480000</v>
      </c>
      <c r="I13" s="841">
        <f t="shared" si="3"/>
        <v>2743980</v>
      </c>
      <c r="J13" s="842"/>
      <c r="K13" s="840"/>
    </row>
    <row r="14" spans="1:11" s="241" customFormat="1" ht="20.100000000000001" customHeight="1">
      <c r="A14" s="240" t="s">
        <v>222</v>
      </c>
      <c r="B14" s="707">
        <v>0</v>
      </c>
      <c r="C14" s="707"/>
      <c r="D14" s="707"/>
      <c r="E14" s="707"/>
      <c r="F14" s="707"/>
      <c r="G14" s="707"/>
      <c r="H14" s="707"/>
      <c r="I14" s="841">
        <f t="shared" si="3"/>
        <v>0</v>
      </c>
      <c r="J14" s="842"/>
      <c r="K14" s="840"/>
    </row>
    <row r="15" spans="1:11" s="241" customFormat="1" ht="20.100000000000001" customHeight="1">
      <c r="A15" s="240" t="s">
        <v>223</v>
      </c>
      <c r="B15" s="707">
        <f t="shared" ref="B15:H15" si="4">B16</f>
        <v>1238065.93</v>
      </c>
      <c r="C15" s="707">
        <f t="shared" si="4"/>
        <v>0</v>
      </c>
      <c r="D15" s="707">
        <f t="shared" si="4"/>
        <v>0</v>
      </c>
      <c r="E15" s="707">
        <f t="shared" si="4"/>
        <v>0</v>
      </c>
      <c r="F15" s="707">
        <f t="shared" si="4"/>
        <v>0</v>
      </c>
      <c r="G15" s="707">
        <f t="shared" si="4"/>
        <v>0</v>
      </c>
      <c r="H15" s="707">
        <f t="shared" si="4"/>
        <v>0</v>
      </c>
      <c r="I15" s="841">
        <f t="shared" si="3"/>
        <v>1238065.93</v>
      </c>
      <c r="J15" s="842"/>
      <c r="K15" s="840"/>
    </row>
    <row r="16" spans="1:11" s="241" customFormat="1" ht="20.100000000000001" customHeight="1">
      <c r="A16" s="240" t="s">
        <v>224</v>
      </c>
      <c r="B16" s="707">
        <v>1238065.93</v>
      </c>
      <c r="C16" s="707"/>
      <c r="D16" s="707"/>
      <c r="E16" s="707"/>
      <c r="F16" s="707"/>
      <c r="G16" s="707"/>
      <c r="H16" s="707"/>
      <c r="I16" s="841">
        <f t="shared" si="3"/>
        <v>1238065.93</v>
      </c>
      <c r="J16" s="842"/>
      <c r="K16" s="840"/>
    </row>
    <row r="17" spans="1:11" s="241" customFormat="1" ht="20.100000000000001" customHeight="1">
      <c r="A17" s="240" t="s">
        <v>784</v>
      </c>
      <c r="B17" s="708">
        <f>SUM(B18:B25)</f>
        <v>51710935</v>
      </c>
      <c r="C17" s="707">
        <f t="shared" ref="C17:H17" si="5">SUM(C18:C24)</f>
        <v>19202639</v>
      </c>
      <c r="D17" s="707">
        <f>SUM(D18:D24)</f>
        <v>85092699</v>
      </c>
      <c r="E17" s="707">
        <f t="shared" si="5"/>
        <v>0</v>
      </c>
      <c r="F17" s="707">
        <f>SUM(F18:F25)</f>
        <v>27996</v>
      </c>
      <c r="G17" s="707">
        <f t="shared" si="5"/>
        <v>0</v>
      </c>
      <c r="H17" s="707">
        <f t="shared" si="5"/>
        <v>425000</v>
      </c>
      <c r="I17" s="841">
        <f t="shared" si="3"/>
        <v>156459269</v>
      </c>
      <c r="J17" s="842"/>
      <c r="K17" s="840"/>
    </row>
    <row r="18" spans="1:11" s="241" customFormat="1" ht="20.100000000000001" customHeight="1">
      <c r="A18" s="240" t="s">
        <v>225</v>
      </c>
      <c r="B18" s="707"/>
      <c r="C18" s="707"/>
      <c r="D18" s="707"/>
      <c r="E18" s="707"/>
      <c r="F18" s="707"/>
      <c r="G18" s="707"/>
      <c r="H18" s="707"/>
      <c r="I18" s="841">
        <f t="shared" si="3"/>
        <v>0</v>
      </c>
      <c r="J18" s="842"/>
      <c r="K18" s="840"/>
    </row>
    <row r="19" spans="1:11" s="241" customFormat="1" ht="20.100000000000001" customHeight="1">
      <c r="A19" s="240" t="s">
        <v>226</v>
      </c>
      <c r="B19" s="707">
        <v>16664799</v>
      </c>
      <c r="C19" s="707"/>
      <c r="D19" s="707">
        <v>54500836</v>
      </c>
      <c r="E19" s="707"/>
      <c r="F19" s="707"/>
      <c r="G19" s="707"/>
      <c r="H19" s="707"/>
      <c r="I19" s="841">
        <f t="shared" si="3"/>
        <v>71165635</v>
      </c>
      <c r="J19" s="842"/>
      <c r="K19" s="840"/>
    </row>
    <row r="20" spans="1:11" s="241" customFormat="1" ht="20.100000000000001" customHeight="1">
      <c r="A20" s="240" t="s">
        <v>227</v>
      </c>
      <c r="B20" s="707">
        <v>-227476</v>
      </c>
      <c r="C20" s="707"/>
      <c r="D20" s="843"/>
      <c r="E20" s="707"/>
      <c r="F20" s="707"/>
      <c r="G20" s="707"/>
      <c r="H20" s="707"/>
      <c r="I20" s="841">
        <f>SUM(B20:H20)</f>
        <v>-227476</v>
      </c>
      <c r="J20" s="842"/>
      <c r="K20" s="840"/>
    </row>
    <row r="21" spans="1:11" s="241" customFormat="1" ht="20.100000000000001" customHeight="1">
      <c r="A21" s="240" t="s">
        <v>228</v>
      </c>
      <c r="B21" s="707"/>
      <c r="C21" s="707"/>
      <c r="D21" s="843"/>
      <c r="E21" s="707"/>
      <c r="F21" s="707"/>
      <c r="G21" s="707"/>
      <c r="H21" s="707"/>
      <c r="I21" s="841">
        <f t="shared" si="3"/>
        <v>0</v>
      </c>
      <c r="J21" s="842"/>
      <c r="K21" s="840"/>
    </row>
    <row r="22" spans="1:11" s="241" customFormat="1" ht="20.100000000000001" customHeight="1">
      <c r="A22" s="240" t="s">
        <v>229</v>
      </c>
      <c r="B22" s="707"/>
      <c r="C22" s="707"/>
      <c r="D22" s="707"/>
      <c r="E22" s="707"/>
      <c r="F22" s="707"/>
      <c r="G22" s="707"/>
      <c r="H22" s="707"/>
      <c r="I22" s="841">
        <f t="shared" si="3"/>
        <v>0</v>
      </c>
      <c r="J22" s="842"/>
      <c r="K22" s="840"/>
    </row>
    <row r="23" spans="1:11" s="241" customFormat="1" ht="20.100000000000001" customHeight="1">
      <c r="A23" s="240" t="s">
        <v>785</v>
      </c>
      <c r="B23" s="707">
        <v>3032027</v>
      </c>
      <c r="C23" s="707">
        <v>159754</v>
      </c>
      <c r="D23" s="707">
        <v>12946304</v>
      </c>
      <c r="E23" s="707"/>
      <c r="F23" s="707"/>
      <c r="G23" s="707"/>
      <c r="H23" s="707">
        <v>0</v>
      </c>
      <c r="I23" s="841">
        <f t="shared" si="3"/>
        <v>16138085</v>
      </c>
      <c r="J23" s="842"/>
      <c r="K23" s="840"/>
    </row>
    <row r="24" spans="1:11" s="241" customFormat="1" ht="20.100000000000001" customHeight="1">
      <c r="A24" s="240" t="s">
        <v>786</v>
      </c>
      <c r="B24" s="707">
        <v>34825640</v>
      </c>
      <c r="C24" s="707">
        <v>19042885</v>
      </c>
      <c r="D24" s="707">
        <v>17645559</v>
      </c>
      <c r="E24" s="707"/>
      <c r="F24" s="707">
        <v>27996</v>
      </c>
      <c r="G24" s="707"/>
      <c r="H24" s="707">
        <v>425000</v>
      </c>
      <c r="I24" s="841">
        <f t="shared" si="3"/>
        <v>71967080</v>
      </c>
      <c r="J24" s="842"/>
      <c r="K24" s="840"/>
    </row>
    <row r="25" spans="1:11" s="241" customFormat="1" ht="20.100000000000001" customHeight="1">
      <c r="A25" s="240" t="s">
        <v>230</v>
      </c>
      <c r="B25" s="707">
        <v>-2584055</v>
      </c>
      <c r="C25" s="707"/>
      <c r="D25" s="707"/>
      <c r="E25" s="707"/>
      <c r="F25" s="707"/>
      <c r="G25" s="707"/>
      <c r="H25" s="707"/>
      <c r="I25" s="841">
        <f t="shared" si="3"/>
        <v>-2584055</v>
      </c>
      <c r="J25" s="842"/>
      <c r="K25" s="840"/>
    </row>
    <row r="26" spans="1:11" s="241" customFormat="1" ht="20.100000000000001" customHeight="1">
      <c r="A26" s="240" t="s">
        <v>787</v>
      </c>
      <c r="B26" s="708">
        <f t="shared" ref="B26:H26" si="6">SUM(B27:B37)</f>
        <v>12459086482</v>
      </c>
      <c r="C26" s="707">
        <f t="shared" si="6"/>
        <v>0</v>
      </c>
      <c r="D26" s="707">
        <f t="shared" si="6"/>
        <v>1600494</v>
      </c>
      <c r="E26" s="707">
        <f t="shared" si="6"/>
        <v>0</v>
      </c>
      <c r="F26" s="707">
        <f t="shared" si="6"/>
        <v>0</v>
      </c>
      <c r="G26" s="707">
        <f t="shared" si="6"/>
        <v>0</v>
      </c>
      <c r="H26" s="707">
        <f t="shared" si="6"/>
        <v>0</v>
      </c>
      <c r="I26" s="841">
        <f t="shared" si="3"/>
        <v>12460686976</v>
      </c>
      <c r="J26" s="842"/>
      <c r="K26" s="840"/>
    </row>
    <row r="27" spans="1:11" s="241" customFormat="1" ht="20.100000000000001" customHeight="1">
      <c r="A27" s="240" t="s">
        <v>788</v>
      </c>
      <c r="B27" s="707"/>
      <c r="C27" s="707"/>
      <c r="D27" s="707"/>
      <c r="E27" s="707"/>
      <c r="F27" s="707"/>
      <c r="G27" s="707"/>
      <c r="H27" s="707"/>
      <c r="I27" s="841">
        <f t="shared" si="3"/>
        <v>0</v>
      </c>
      <c r="J27" s="842"/>
      <c r="K27" s="840"/>
    </row>
    <row r="28" spans="1:11" s="241" customFormat="1" ht="20.100000000000001" customHeight="1">
      <c r="A28" s="240" t="s">
        <v>789</v>
      </c>
      <c r="B28" s="707">
        <v>12055579</v>
      </c>
      <c r="C28" s="707"/>
      <c r="D28" s="707"/>
      <c r="E28" s="707"/>
      <c r="F28" s="707"/>
      <c r="G28" s="707"/>
      <c r="H28" s="707"/>
      <c r="I28" s="841">
        <f t="shared" si="3"/>
        <v>12055579</v>
      </c>
      <c r="J28" s="842"/>
      <c r="K28" s="840"/>
    </row>
    <row r="29" spans="1:11" s="241" customFormat="1" ht="20.100000000000001" customHeight="1">
      <c r="A29" s="240" t="s">
        <v>231</v>
      </c>
      <c r="B29" s="707"/>
      <c r="C29" s="707"/>
      <c r="D29" s="707"/>
      <c r="E29" s="707"/>
      <c r="F29" s="707"/>
      <c r="G29" s="707"/>
      <c r="H29" s="707"/>
      <c r="I29" s="841">
        <f t="shared" si="3"/>
        <v>0</v>
      </c>
      <c r="J29" s="842"/>
      <c r="K29" s="840"/>
    </row>
    <row r="30" spans="1:11" s="241" customFormat="1" ht="20.100000000000001" customHeight="1">
      <c r="A30" s="240" t="s">
        <v>232</v>
      </c>
      <c r="B30" s="707"/>
      <c r="C30" s="707"/>
      <c r="D30" s="707">
        <v>1600494</v>
      </c>
      <c r="E30" s="707"/>
      <c r="F30" s="707"/>
      <c r="G30" s="707"/>
      <c r="H30" s="707"/>
      <c r="I30" s="841">
        <f t="shared" si="3"/>
        <v>1600494</v>
      </c>
      <c r="J30" s="842"/>
      <c r="K30" s="840"/>
    </row>
    <row r="31" spans="1:11" s="241" customFormat="1" ht="20.100000000000001" customHeight="1">
      <c r="A31" s="240" t="s">
        <v>233</v>
      </c>
      <c r="B31" s="707"/>
      <c r="C31" s="707"/>
      <c r="D31" s="707"/>
      <c r="E31" s="707"/>
      <c r="F31" s="707"/>
      <c r="G31" s="707"/>
      <c r="H31" s="707"/>
      <c r="I31" s="841">
        <f t="shared" si="3"/>
        <v>0</v>
      </c>
      <c r="J31" s="842"/>
    </row>
    <row r="32" spans="1:11" s="241" customFormat="1" ht="20.100000000000001" customHeight="1">
      <c r="A32" s="240" t="s">
        <v>790</v>
      </c>
      <c r="B32" s="707">
        <v>3034141</v>
      </c>
      <c r="C32" s="707"/>
      <c r="D32" s="707"/>
      <c r="E32" s="707"/>
      <c r="F32" s="707"/>
      <c r="G32" s="707"/>
      <c r="H32" s="707"/>
      <c r="I32" s="841">
        <f t="shared" si="3"/>
        <v>3034141</v>
      </c>
      <c r="J32" s="842"/>
    </row>
    <row r="33" spans="1:10" s="241" customFormat="1" ht="20.100000000000001" customHeight="1">
      <c r="A33" s="240" t="s">
        <v>791</v>
      </c>
      <c r="B33" s="707">
        <v>2131906</v>
      </c>
      <c r="C33" s="707"/>
      <c r="D33" s="707"/>
      <c r="E33" s="707"/>
      <c r="F33" s="707"/>
      <c r="G33" s="707"/>
      <c r="H33" s="707"/>
      <c r="I33" s="841">
        <f t="shared" si="3"/>
        <v>2131906</v>
      </c>
      <c r="J33" s="842"/>
    </row>
    <row r="34" spans="1:10" s="241" customFormat="1" ht="20.100000000000001" customHeight="1">
      <c r="A34" s="240" t="s">
        <v>234</v>
      </c>
      <c r="B34" s="843"/>
      <c r="C34" s="707"/>
      <c r="D34" s="707"/>
      <c r="E34" s="707"/>
      <c r="F34" s="707"/>
      <c r="G34" s="707"/>
      <c r="H34" s="707"/>
      <c r="I34" s="841">
        <f t="shared" si="3"/>
        <v>0</v>
      </c>
      <c r="J34" s="842"/>
    </row>
    <row r="35" spans="1:10" s="241" customFormat="1" ht="20.100000000000001" customHeight="1">
      <c r="A35" s="240" t="s">
        <v>235</v>
      </c>
      <c r="B35" s="707">
        <v>21524030561</v>
      </c>
      <c r="C35" s="707"/>
      <c r="D35" s="707"/>
      <c r="E35" s="707"/>
      <c r="F35" s="707"/>
      <c r="G35" s="707"/>
      <c r="H35" s="707"/>
      <c r="I35" s="841">
        <f>SUM(B35:H35)</f>
        <v>21524030561</v>
      </c>
      <c r="J35" s="842"/>
    </row>
    <row r="36" spans="1:10" s="241" customFormat="1" ht="20.100000000000001" customHeight="1">
      <c r="A36" s="240" t="s">
        <v>792</v>
      </c>
      <c r="B36" s="707"/>
      <c r="C36" s="707"/>
      <c r="D36" s="707"/>
      <c r="E36" s="707"/>
      <c r="F36" s="707"/>
      <c r="G36" s="707"/>
      <c r="H36" s="707"/>
      <c r="I36" s="841">
        <f t="shared" si="3"/>
        <v>0</v>
      </c>
      <c r="J36" s="842"/>
    </row>
    <row r="37" spans="1:10" s="241" customFormat="1" ht="20.100000000000001" customHeight="1">
      <c r="A37" s="844" t="s">
        <v>793</v>
      </c>
      <c r="B37" s="707">
        <v>-9082165705</v>
      </c>
      <c r="C37" s="707"/>
      <c r="D37" s="707"/>
      <c r="E37" s="707"/>
      <c r="F37" s="707"/>
      <c r="G37" s="707"/>
      <c r="H37" s="707"/>
      <c r="I37" s="841">
        <f t="shared" si="3"/>
        <v>-9082165705</v>
      </c>
      <c r="J37" s="842"/>
    </row>
    <row r="38" spans="1:10" s="241" customFormat="1" ht="20.100000000000001" customHeight="1">
      <c r="A38" s="240" t="s">
        <v>794</v>
      </c>
      <c r="B38" s="708">
        <f t="shared" ref="B38:H38" si="7">SUM(B39:B44)</f>
        <v>2166871434</v>
      </c>
      <c r="C38" s="707">
        <f t="shared" si="7"/>
        <v>0</v>
      </c>
      <c r="D38" s="707">
        <f>SUM(D39:D44)</f>
        <v>16622757</v>
      </c>
      <c r="E38" s="707">
        <f t="shared" si="7"/>
        <v>0</v>
      </c>
      <c r="F38" s="707">
        <f t="shared" si="7"/>
        <v>327862504</v>
      </c>
      <c r="G38" s="707">
        <f t="shared" si="7"/>
        <v>792849818</v>
      </c>
      <c r="H38" s="707">
        <f t="shared" si="7"/>
        <v>257802004</v>
      </c>
      <c r="I38" s="841">
        <f t="shared" si="3"/>
        <v>3562008517</v>
      </c>
      <c r="J38" s="842"/>
    </row>
    <row r="39" spans="1:10" s="241" customFormat="1" ht="20.100000000000001" customHeight="1">
      <c r="A39" s="844" t="s">
        <v>236</v>
      </c>
      <c r="B39" s="707">
        <v>2153932674</v>
      </c>
      <c r="C39" s="707"/>
      <c r="D39" s="707"/>
      <c r="E39" s="707"/>
      <c r="F39" s="707"/>
      <c r="G39" s="707"/>
      <c r="H39" s="707"/>
      <c r="I39" s="841">
        <f t="shared" si="3"/>
        <v>2153932674</v>
      </c>
      <c r="J39" s="842"/>
    </row>
    <row r="40" spans="1:10" s="241" customFormat="1" ht="20.100000000000001" customHeight="1">
      <c r="A40" s="844" t="s">
        <v>237</v>
      </c>
      <c r="B40" s="707">
        <v>0</v>
      </c>
      <c r="C40" s="707"/>
      <c r="D40" s="707"/>
      <c r="E40" s="707"/>
      <c r="F40" s="707"/>
      <c r="G40" s="707"/>
      <c r="H40" s="707"/>
      <c r="I40" s="841">
        <f t="shared" si="3"/>
        <v>0</v>
      </c>
      <c r="J40" s="842"/>
    </row>
    <row r="41" spans="1:10" s="241" customFormat="1" ht="20.100000000000001" customHeight="1">
      <c r="A41" s="844" t="s">
        <v>795</v>
      </c>
      <c r="B41" s="707">
        <v>12938760</v>
      </c>
      <c r="C41" s="707">
        <v>0</v>
      </c>
      <c r="D41" s="707">
        <v>10315829</v>
      </c>
      <c r="E41" s="707"/>
      <c r="F41" s="707">
        <v>327862504</v>
      </c>
      <c r="G41" s="707">
        <v>792849818</v>
      </c>
      <c r="H41" s="707">
        <v>257049699</v>
      </c>
      <c r="I41" s="841">
        <f t="shared" si="3"/>
        <v>1401016610</v>
      </c>
      <c r="J41" s="842"/>
    </row>
    <row r="42" spans="1:10" s="241" customFormat="1" ht="20.100000000000001" customHeight="1">
      <c r="A42" s="844" t="s">
        <v>238</v>
      </c>
      <c r="B42" s="845"/>
      <c r="C42" s="707"/>
      <c r="D42" s="843"/>
      <c r="E42" s="707"/>
      <c r="F42" s="707"/>
      <c r="G42" s="707"/>
      <c r="H42" s="707"/>
      <c r="I42" s="841">
        <f t="shared" si="3"/>
        <v>0</v>
      </c>
      <c r="J42" s="842"/>
    </row>
    <row r="43" spans="1:10" s="241" customFormat="1" ht="20.100000000000001" customHeight="1">
      <c r="A43" s="846" t="s">
        <v>239</v>
      </c>
      <c r="B43" s="707"/>
      <c r="C43" s="707"/>
      <c r="D43" s="707"/>
      <c r="E43" s="707"/>
      <c r="F43" s="707"/>
      <c r="G43" s="707"/>
      <c r="H43" s="707"/>
      <c r="I43" s="841">
        <f t="shared" si="3"/>
        <v>0</v>
      </c>
      <c r="J43" s="842"/>
    </row>
    <row r="44" spans="1:10" s="241" customFormat="1" ht="20.100000000000001" customHeight="1">
      <c r="A44" s="844" t="s">
        <v>240</v>
      </c>
      <c r="B44" s="707"/>
      <c r="C44" s="707"/>
      <c r="D44" s="707">
        <v>6306928</v>
      </c>
      <c r="E44" s="707"/>
      <c r="F44" s="707"/>
      <c r="G44" s="707"/>
      <c r="H44" s="707">
        <v>752305</v>
      </c>
      <c r="I44" s="841">
        <f t="shared" si="3"/>
        <v>7059233</v>
      </c>
      <c r="J44" s="842"/>
    </row>
    <row r="45" spans="1:10" s="241" customFormat="1" ht="20.100000000000001" customHeight="1">
      <c r="A45" s="240" t="s">
        <v>241</v>
      </c>
      <c r="B45" s="708">
        <f t="shared" ref="B45:G45" si="8">SUM(B46:B47)</f>
        <v>3246112</v>
      </c>
      <c r="C45" s="707">
        <f t="shared" si="8"/>
        <v>0</v>
      </c>
      <c r="D45" s="707">
        <f t="shared" si="8"/>
        <v>0</v>
      </c>
      <c r="E45" s="707">
        <f t="shared" si="8"/>
        <v>0</v>
      </c>
      <c r="F45" s="707">
        <f t="shared" si="8"/>
        <v>0</v>
      </c>
      <c r="G45" s="707">
        <f t="shared" si="8"/>
        <v>31721</v>
      </c>
      <c r="H45" s="707">
        <f>SUM(H46:H47)</f>
        <v>3034666348</v>
      </c>
      <c r="I45" s="841">
        <f t="shared" si="3"/>
        <v>3037944181</v>
      </c>
      <c r="J45" s="842"/>
    </row>
    <row r="46" spans="1:10" s="241" customFormat="1" ht="20.100000000000001" customHeight="1">
      <c r="A46" s="240" t="s">
        <v>242</v>
      </c>
      <c r="B46" s="707">
        <v>3246112</v>
      </c>
      <c r="C46" s="707"/>
      <c r="D46" s="707">
        <v>0</v>
      </c>
      <c r="E46" s="707"/>
      <c r="F46" s="707"/>
      <c r="G46" s="707">
        <v>31721</v>
      </c>
      <c r="H46" s="707">
        <v>3034666348</v>
      </c>
      <c r="I46" s="841">
        <f t="shared" si="3"/>
        <v>3037944181</v>
      </c>
      <c r="J46" s="842"/>
    </row>
    <row r="47" spans="1:10" s="241" customFormat="1" ht="20.100000000000001" customHeight="1">
      <c r="A47" s="240" t="s">
        <v>243</v>
      </c>
      <c r="B47" s="707"/>
      <c r="C47" s="707"/>
      <c r="D47" s="707"/>
      <c r="E47" s="707"/>
      <c r="F47" s="707"/>
      <c r="G47" s="707"/>
      <c r="H47" s="707"/>
      <c r="I47" s="841">
        <f t="shared" si="3"/>
        <v>0</v>
      </c>
      <c r="J47" s="842"/>
    </row>
    <row r="48" spans="1:10" s="241" customFormat="1" ht="20.100000000000001" customHeight="1">
      <c r="A48" s="240"/>
      <c r="B48" s="707"/>
      <c r="C48" s="707"/>
      <c r="D48" s="707"/>
      <c r="E48" s="707"/>
      <c r="F48" s="707"/>
      <c r="G48" s="707"/>
      <c r="H48" s="707"/>
      <c r="I48" s="841"/>
      <c r="J48" s="842"/>
    </row>
    <row r="49" spans="1:10" s="239" customFormat="1" ht="20.100000000000001" customHeight="1">
      <c r="A49" s="839" t="s">
        <v>796</v>
      </c>
      <c r="B49" s="708">
        <f t="shared" ref="B49:H49" si="9">B50+B52+B55+B57</f>
        <v>22551235682</v>
      </c>
      <c r="C49" s="708">
        <f t="shared" si="9"/>
        <v>0</v>
      </c>
      <c r="D49" s="708">
        <f t="shared" si="9"/>
        <v>20872519</v>
      </c>
      <c r="E49" s="708">
        <f t="shared" si="9"/>
        <v>0</v>
      </c>
      <c r="F49" s="708">
        <f t="shared" si="9"/>
        <v>0</v>
      </c>
      <c r="G49" s="708">
        <f t="shared" si="9"/>
        <v>0</v>
      </c>
      <c r="H49" s="708">
        <f t="shared" si="9"/>
        <v>0</v>
      </c>
      <c r="I49" s="838">
        <f t="shared" si="3"/>
        <v>22572108201</v>
      </c>
      <c r="J49" s="842"/>
    </row>
    <row r="50" spans="1:10" s="241" customFormat="1" ht="20.100000000000001" customHeight="1">
      <c r="A50" s="240" t="s">
        <v>244</v>
      </c>
      <c r="B50" s="707">
        <f t="shared" ref="B50:H50" si="10">+B51</f>
        <v>0</v>
      </c>
      <c r="C50" s="707">
        <f t="shared" si="10"/>
        <v>0</v>
      </c>
      <c r="D50" s="707">
        <f t="shared" si="10"/>
        <v>0</v>
      </c>
      <c r="E50" s="707">
        <f t="shared" si="10"/>
        <v>0</v>
      </c>
      <c r="F50" s="707">
        <f t="shared" si="10"/>
        <v>0</v>
      </c>
      <c r="G50" s="707">
        <f t="shared" si="10"/>
        <v>0</v>
      </c>
      <c r="H50" s="707">
        <f t="shared" si="10"/>
        <v>0</v>
      </c>
      <c r="I50" s="841">
        <f t="shared" si="3"/>
        <v>0</v>
      </c>
      <c r="J50" s="837"/>
    </row>
    <row r="51" spans="1:10" s="241" customFormat="1" ht="20.100000000000001" customHeight="1">
      <c r="A51" s="240" t="s">
        <v>245</v>
      </c>
      <c r="B51" s="707"/>
      <c r="C51" s="707"/>
      <c r="D51" s="707"/>
      <c r="E51" s="707"/>
      <c r="F51" s="707"/>
      <c r="G51" s="707"/>
      <c r="H51" s="707"/>
      <c r="I51" s="841">
        <f t="shared" si="3"/>
        <v>0</v>
      </c>
      <c r="J51" s="842"/>
    </row>
    <row r="52" spans="1:10" s="241" customFormat="1" ht="20.100000000000001" customHeight="1">
      <c r="A52" s="240" t="s">
        <v>797</v>
      </c>
      <c r="B52" s="707">
        <f>SUM(B53:B54)</f>
        <v>0</v>
      </c>
      <c r="C52" s="707">
        <f>SUM(C53:C54)</f>
        <v>0</v>
      </c>
      <c r="D52" s="707">
        <f>+D53</f>
        <v>14525021</v>
      </c>
      <c r="E52" s="707">
        <f>+E53</f>
        <v>0</v>
      </c>
      <c r="F52" s="707">
        <f>+F53</f>
        <v>0</v>
      </c>
      <c r="G52" s="707">
        <f>+G53</f>
        <v>0</v>
      </c>
      <c r="H52" s="707">
        <f>+H53</f>
        <v>0</v>
      </c>
      <c r="I52" s="841">
        <f t="shared" si="3"/>
        <v>14525021</v>
      </c>
      <c r="J52" s="842"/>
    </row>
    <row r="53" spans="1:10" s="241" customFormat="1" ht="20.100000000000001" customHeight="1">
      <c r="A53" s="240" t="s">
        <v>246</v>
      </c>
      <c r="B53" s="707"/>
      <c r="C53" s="707"/>
      <c r="D53" s="707">
        <v>14525021</v>
      </c>
      <c r="E53" s="707"/>
      <c r="F53" s="707"/>
      <c r="G53" s="707"/>
      <c r="H53" s="707"/>
      <c r="I53" s="841">
        <f t="shared" si="3"/>
        <v>14525021</v>
      </c>
      <c r="J53" s="842"/>
    </row>
    <row r="54" spans="1:10" s="241" customFormat="1" ht="20.100000000000001" customHeight="1">
      <c r="A54" s="240" t="s">
        <v>247</v>
      </c>
      <c r="B54" s="707"/>
      <c r="C54" s="707"/>
      <c r="D54" s="707"/>
      <c r="E54" s="707"/>
      <c r="F54" s="707"/>
      <c r="G54" s="707"/>
      <c r="H54" s="707"/>
      <c r="I54" s="841">
        <f t="shared" si="3"/>
        <v>0</v>
      </c>
      <c r="J54" s="842"/>
    </row>
    <row r="55" spans="1:10" s="241" customFormat="1" ht="20.100000000000001" customHeight="1">
      <c r="A55" s="240" t="s">
        <v>248</v>
      </c>
      <c r="B55" s="707">
        <f t="shared" ref="B55:H55" si="11">B56</f>
        <v>681292511</v>
      </c>
      <c r="C55" s="707">
        <f t="shared" si="11"/>
        <v>0</v>
      </c>
      <c r="D55" s="707">
        <f t="shared" si="11"/>
        <v>0</v>
      </c>
      <c r="E55" s="707">
        <f t="shared" si="11"/>
        <v>0</v>
      </c>
      <c r="F55" s="707">
        <f t="shared" si="11"/>
        <v>0</v>
      </c>
      <c r="G55" s="707">
        <f t="shared" si="11"/>
        <v>0</v>
      </c>
      <c r="H55" s="707">
        <f t="shared" si="11"/>
        <v>0</v>
      </c>
      <c r="I55" s="841">
        <f t="shared" si="3"/>
        <v>681292511</v>
      </c>
      <c r="J55" s="842"/>
    </row>
    <row r="56" spans="1:10" s="241" customFormat="1" ht="20.100000000000001" customHeight="1">
      <c r="A56" s="240" t="s">
        <v>249</v>
      </c>
      <c r="B56" s="707">
        <v>681292511</v>
      </c>
      <c r="C56" s="707"/>
      <c r="D56" s="707"/>
      <c r="E56" s="707"/>
      <c r="F56" s="707"/>
      <c r="G56" s="707"/>
      <c r="H56" s="707"/>
      <c r="I56" s="841">
        <f t="shared" si="3"/>
        <v>681292511</v>
      </c>
      <c r="J56" s="842"/>
    </row>
    <row r="57" spans="1:10" s="241" customFormat="1" ht="20.100000000000001" customHeight="1">
      <c r="A57" s="240" t="s">
        <v>798</v>
      </c>
      <c r="B57" s="707">
        <f t="shared" ref="B57:H57" si="12">B58</f>
        <v>21869943171</v>
      </c>
      <c r="C57" s="707">
        <f t="shared" si="12"/>
        <v>0</v>
      </c>
      <c r="D57" s="707">
        <f t="shared" si="12"/>
        <v>6347498</v>
      </c>
      <c r="E57" s="707">
        <f t="shared" si="12"/>
        <v>0</v>
      </c>
      <c r="F57" s="707">
        <f t="shared" si="12"/>
        <v>0</v>
      </c>
      <c r="G57" s="707">
        <f t="shared" si="12"/>
        <v>0</v>
      </c>
      <c r="H57" s="707">
        <f t="shared" si="12"/>
        <v>0</v>
      </c>
      <c r="I57" s="841">
        <f t="shared" si="3"/>
        <v>21876290669</v>
      </c>
      <c r="J57" s="842"/>
    </row>
    <row r="58" spans="1:10" s="241" customFormat="1" ht="20.100000000000001" customHeight="1">
      <c r="A58" s="240" t="s">
        <v>250</v>
      </c>
      <c r="B58" s="707">
        <v>21869943171</v>
      </c>
      <c r="C58" s="707"/>
      <c r="D58" s="707">
        <v>6347498</v>
      </c>
      <c r="E58" s="707"/>
      <c r="F58" s="707"/>
      <c r="G58" s="707"/>
      <c r="H58" s="707"/>
      <c r="I58" s="841">
        <f t="shared" si="3"/>
        <v>21876290669</v>
      </c>
      <c r="J58" s="842"/>
    </row>
    <row r="59" spans="1:10" s="241" customFormat="1" ht="20.100000000000001" customHeight="1">
      <c r="A59" s="240"/>
      <c r="B59" s="707"/>
      <c r="C59" s="707"/>
      <c r="D59" s="707"/>
      <c r="E59" s="707"/>
      <c r="F59" s="707"/>
      <c r="G59" s="707"/>
      <c r="H59" s="707"/>
      <c r="I59" s="841"/>
      <c r="J59" s="842"/>
    </row>
    <row r="60" spans="1:10" s="239" customFormat="1" ht="20.100000000000001" customHeight="1">
      <c r="A60" s="839" t="s">
        <v>799</v>
      </c>
      <c r="B60" s="708">
        <f t="shared" ref="B60:G60" si="13">B61+B67+B70</f>
        <v>241714906.59</v>
      </c>
      <c r="C60" s="708">
        <f t="shared" si="13"/>
        <v>0</v>
      </c>
      <c r="D60" s="708">
        <f t="shared" si="13"/>
        <v>462993203</v>
      </c>
      <c r="E60" s="708">
        <f t="shared" si="13"/>
        <v>0</v>
      </c>
      <c r="F60" s="708">
        <f t="shared" si="13"/>
        <v>0</v>
      </c>
      <c r="G60" s="708">
        <f t="shared" si="13"/>
        <v>13473017</v>
      </c>
      <c r="H60" s="708">
        <f>H61+H67+H70</f>
        <v>0</v>
      </c>
      <c r="I60" s="838">
        <f t="shared" si="3"/>
        <v>718181126.59000003</v>
      </c>
      <c r="J60" s="842"/>
    </row>
    <row r="61" spans="1:10" s="241" customFormat="1" ht="20.100000000000001" customHeight="1">
      <c r="A61" s="240" t="s">
        <v>800</v>
      </c>
      <c r="B61" s="707">
        <f>SUM(B62:B65)</f>
        <v>241714906.59</v>
      </c>
      <c r="C61" s="707">
        <f t="shared" ref="C61:H61" si="14">SUM(C62:C66)</f>
        <v>0</v>
      </c>
      <c r="D61" s="707">
        <f t="shared" si="14"/>
        <v>462993203</v>
      </c>
      <c r="E61" s="707">
        <f t="shared" si="14"/>
        <v>0</v>
      </c>
      <c r="F61" s="707">
        <f t="shared" si="14"/>
        <v>0</v>
      </c>
      <c r="G61" s="707">
        <f t="shared" si="14"/>
        <v>13473017</v>
      </c>
      <c r="H61" s="707">
        <f t="shared" si="14"/>
        <v>0</v>
      </c>
      <c r="I61" s="841">
        <f t="shared" si="3"/>
        <v>718181126.59000003</v>
      </c>
      <c r="J61" s="239"/>
    </row>
    <row r="62" spans="1:10" s="241" customFormat="1" ht="20.100000000000001" customHeight="1">
      <c r="A62" s="240" t="s">
        <v>801</v>
      </c>
      <c r="B62" s="707">
        <v>21398741.140000001</v>
      </c>
      <c r="C62" s="707"/>
      <c r="D62" s="707">
        <v>67600000</v>
      </c>
      <c r="E62" s="707"/>
      <c r="F62" s="707"/>
      <c r="G62" s="707">
        <v>3809792</v>
      </c>
      <c r="H62" s="707"/>
      <c r="I62" s="841">
        <f t="shared" si="3"/>
        <v>92808533.140000001</v>
      </c>
    </row>
    <row r="63" spans="1:10" s="241" customFormat="1" ht="20.100000000000001" customHeight="1">
      <c r="A63" s="240" t="s">
        <v>251</v>
      </c>
      <c r="B63" s="707">
        <v>687972915.79999995</v>
      </c>
      <c r="C63" s="707"/>
      <c r="D63" s="707">
        <v>438111</v>
      </c>
      <c r="E63" s="707"/>
      <c r="F63" s="707"/>
      <c r="G63" s="707">
        <v>339350</v>
      </c>
      <c r="H63" s="707"/>
      <c r="I63" s="841">
        <f>SUM(B63:H63)</f>
        <v>688750376.79999995</v>
      </c>
    </row>
    <row r="64" spans="1:10" s="241" customFormat="1" ht="20.100000000000001" customHeight="1">
      <c r="A64" s="240" t="s">
        <v>252</v>
      </c>
      <c r="B64" s="707">
        <v>-467698439.35000002</v>
      </c>
      <c r="C64" s="707"/>
      <c r="D64" s="707"/>
      <c r="E64" s="707"/>
      <c r="F64" s="707"/>
      <c r="G64" s="707"/>
      <c r="H64" s="707"/>
      <c r="I64" s="841">
        <f t="shared" si="3"/>
        <v>-467698439.35000002</v>
      </c>
    </row>
    <row r="65" spans="1:9" s="241" customFormat="1" ht="20.100000000000001" customHeight="1">
      <c r="A65" s="240" t="s">
        <v>253</v>
      </c>
      <c r="B65" s="707">
        <v>41689</v>
      </c>
      <c r="C65" s="707">
        <v>0</v>
      </c>
      <c r="D65" s="707">
        <v>78378499</v>
      </c>
      <c r="E65" s="707"/>
      <c r="F65" s="707"/>
      <c r="G65" s="707">
        <v>9323875</v>
      </c>
      <c r="H65" s="707"/>
      <c r="I65" s="841">
        <f t="shared" si="3"/>
        <v>87744063</v>
      </c>
    </row>
    <row r="66" spans="1:9" s="241" customFormat="1" ht="20.100000000000001" customHeight="1">
      <c r="A66" s="240" t="s">
        <v>254</v>
      </c>
      <c r="B66" s="843"/>
      <c r="C66" s="707"/>
      <c r="D66" s="707">
        <v>316576593</v>
      </c>
      <c r="E66" s="707"/>
      <c r="F66" s="707"/>
      <c r="G66" s="707"/>
      <c r="H66" s="707">
        <v>0</v>
      </c>
      <c r="I66" s="841">
        <f t="shared" si="3"/>
        <v>316576593</v>
      </c>
    </row>
    <row r="67" spans="1:9" s="241" customFormat="1" ht="20.100000000000001" customHeight="1">
      <c r="A67" s="240" t="s">
        <v>802</v>
      </c>
      <c r="B67" s="707">
        <f t="shared" ref="B67:G67" si="15">SUM(B68:B69)</f>
        <v>0</v>
      </c>
      <c r="C67" s="707">
        <f t="shared" si="15"/>
        <v>0</v>
      </c>
      <c r="D67" s="707">
        <f t="shared" si="15"/>
        <v>0</v>
      </c>
      <c r="E67" s="707">
        <f t="shared" si="15"/>
        <v>0</v>
      </c>
      <c r="F67" s="707">
        <f t="shared" si="15"/>
        <v>0</v>
      </c>
      <c r="G67" s="707">
        <f t="shared" si="15"/>
        <v>0</v>
      </c>
      <c r="H67" s="707">
        <f>SUM(H68:H69)</f>
        <v>0</v>
      </c>
      <c r="I67" s="841">
        <f t="shared" si="3"/>
        <v>0</v>
      </c>
    </row>
    <row r="68" spans="1:9" s="241" customFormat="1" ht="20.100000000000001" customHeight="1">
      <c r="A68" s="240" t="s">
        <v>803</v>
      </c>
      <c r="B68" s="707"/>
      <c r="C68" s="707"/>
      <c r="D68" s="707"/>
      <c r="E68" s="707"/>
      <c r="F68" s="707"/>
      <c r="G68" s="707"/>
      <c r="H68" s="707"/>
      <c r="I68" s="841">
        <f t="shared" si="3"/>
        <v>0</v>
      </c>
    </row>
    <row r="69" spans="1:9" s="241" customFormat="1" ht="20.100000000000001" customHeight="1">
      <c r="A69" s="240" t="s">
        <v>804</v>
      </c>
      <c r="B69" s="707"/>
      <c r="C69" s="707"/>
      <c r="D69" s="707"/>
      <c r="E69" s="707"/>
      <c r="F69" s="707"/>
      <c r="G69" s="707"/>
      <c r="H69" s="707"/>
      <c r="I69" s="841">
        <f t="shared" si="3"/>
        <v>0</v>
      </c>
    </row>
    <row r="70" spans="1:9" s="241" customFormat="1" ht="20.100000000000001" customHeight="1">
      <c r="A70" s="240" t="s">
        <v>255</v>
      </c>
      <c r="B70" s="707">
        <f t="shared" ref="B70:G70" si="16">SUM(B71:B72)</f>
        <v>0</v>
      </c>
      <c r="C70" s="707">
        <f t="shared" si="16"/>
        <v>0</v>
      </c>
      <c r="D70" s="707">
        <f t="shared" si="16"/>
        <v>0</v>
      </c>
      <c r="E70" s="707">
        <f t="shared" si="16"/>
        <v>0</v>
      </c>
      <c r="F70" s="707">
        <f t="shared" si="16"/>
        <v>0</v>
      </c>
      <c r="G70" s="707">
        <f t="shared" si="16"/>
        <v>0</v>
      </c>
      <c r="H70" s="707">
        <f>SUM(H71:H72)</f>
        <v>0</v>
      </c>
      <c r="I70" s="841">
        <f t="shared" si="3"/>
        <v>0</v>
      </c>
    </row>
    <row r="71" spans="1:9" s="241" customFormat="1" ht="20.100000000000001" customHeight="1">
      <c r="A71" s="240" t="s">
        <v>256</v>
      </c>
      <c r="B71" s="707">
        <v>0</v>
      </c>
      <c r="C71" s="707"/>
      <c r="D71" s="707"/>
      <c r="E71" s="707"/>
      <c r="F71" s="707"/>
      <c r="G71" s="707"/>
      <c r="H71" s="707"/>
      <c r="I71" s="841">
        <f t="shared" si="3"/>
        <v>0</v>
      </c>
    </row>
    <row r="72" spans="1:9" s="241" customFormat="1" ht="20.100000000000001" customHeight="1">
      <c r="A72" s="240"/>
      <c r="B72" s="707"/>
      <c r="C72" s="707"/>
      <c r="D72" s="707"/>
      <c r="E72" s="707"/>
      <c r="F72" s="707"/>
      <c r="G72" s="707"/>
      <c r="H72" s="707"/>
      <c r="I72" s="841"/>
    </row>
    <row r="73" spans="1:9" s="241" customFormat="1" ht="20.100000000000001" hidden="1" customHeight="1">
      <c r="A73" s="240"/>
      <c r="B73" s="707"/>
      <c r="C73" s="707"/>
      <c r="D73" s="707"/>
      <c r="E73" s="707"/>
      <c r="F73" s="707"/>
      <c r="G73" s="707"/>
      <c r="H73" s="707"/>
      <c r="I73" s="841">
        <f t="shared" si="3"/>
        <v>0</v>
      </c>
    </row>
    <row r="74" spans="1:9" s="241" customFormat="1" ht="20.100000000000001" customHeight="1">
      <c r="A74" s="240"/>
      <c r="B74" s="707"/>
      <c r="C74" s="707"/>
      <c r="D74" s="707"/>
      <c r="E74" s="707"/>
      <c r="F74" s="707"/>
      <c r="G74" s="707"/>
      <c r="H74" s="707"/>
      <c r="I74" s="841"/>
    </row>
    <row r="75" spans="1:9" s="239" customFormat="1" ht="20.100000000000001" customHeight="1">
      <c r="A75" s="238" t="s">
        <v>257</v>
      </c>
      <c r="B75" s="708">
        <f t="shared" ref="B75:H75" si="17">B7</f>
        <v>43493505164.120003</v>
      </c>
      <c r="C75" s="708">
        <f t="shared" si="17"/>
        <v>246633228</v>
      </c>
      <c r="D75" s="708">
        <f t="shared" si="17"/>
        <v>7530767090</v>
      </c>
      <c r="E75" s="708">
        <f t="shared" si="17"/>
        <v>0</v>
      </c>
      <c r="F75" s="708">
        <f t="shared" si="17"/>
        <v>667935495</v>
      </c>
      <c r="G75" s="708">
        <f t="shared" si="17"/>
        <v>4013500760.9000001</v>
      </c>
      <c r="H75" s="708">
        <f t="shared" si="17"/>
        <v>36610963079</v>
      </c>
      <c r="I75" s="838">
        <f t="shared" ref="I75:I119" si="18">SUM(B75:H75)</f>
        <v>92563304817.020004</v>
      </c>
    </row>
    <row r="76" spans="1:9" s="241" customFormat="1" ht="20.100000000000001" customHeight="1">
      <c r="A76" s="243"/>
      <c r="B76" s="707"/>
      <c r="C76" s="707"/>
      <c r="D76" s="707"/>
      <c r="E76" s="707"/>
      <c r="F76" s="707"/>
      <c r="G76" s="707"/>
      <c r="H76" s="707"/>
      <c r="I76" s="841"/>
    </row>
    <row r="77" spans="1:9" s="241" customFormat="1" ht="20.100000000000001" customHeight="1">
      <c r="A77" s="243"/>
      <c r="B77" s="707"/>
      <c r="C77" s="707"/>
      <c r="D77" s="707"/>
      <c r="E77" s="707"/>
      <c r="F77" s="707"/>
      <c r="G77" s="707"/>
      <c r="H77" s="707"/>
      <c r="I77" s="841"/>
    </row>
    <row r="78" spans="1:9" s="239" customFormat="1" ht="20.100000000000001" customHeight="1">
      <c r="A78" s="238" t="s">
        <v>805</v>
      </c>
      <c r="B78" s="708">
        <f t="shared" ref="B78:H78" si="19">+B80+B96+B100</f>
        <v>25890580835</v>
      </c>
      <c r="C78" s="708">
        <f t="shared" si="19"/>
        <v>2230</v>
      </c>
      <c r="D78" s="708">
        <f t="shared" si="19"/>
        <v>468672516</v>
      </c>
      <c r="E78" s="708">
        <f t="shared" si="19"/>
        <v>0</v>
      </c>
      <c r="F78" s="708">
        <f t="shared" si="19"/>
        <v>3142777348</v>
      </c>
      <c r="G78" s="708">
        <f t="shared" si="19"/>
        <v>15631918</v>
      </c>
      <c r="H78" s="708">
        <f t="shared" si="19"/>
        <v>72581517</v>
      </c>
      <c r="I78" s="838">
        <f t="shared" si="18"/>
        <v>29590246364</v>
      </c>
    </row>
    <row r="79" spans="1:9" s="241" customFormat="1" ht="20.100000000000001" customHeight="1">
      <c r="A79" s="240"/>
      <c r="B79" s="707"/>
      <c r="C79" s="707"/>
      <c r="D79" s="707"/>
      <c r="E79" s="707"/>
      <c r="F79" s="707"/>
      <c r="G79" s="707"/>
      <c r="H79" s="707"/>
      <c r="I79" s="841"/>
    </row>
    <row r="80" spans="1:9" s="241" customFormat="1" ht="20.100000000000001" customHeight="1">
      <c r="A80" s="240" t="s">
        <v>806</v>
      </c>
      <c r="B80" s="708">
        <f t="shared" ref="B80:G80" si="20">+B81+B83+B89</f>
        <v>3850197153</v>
      </c>
      <c r="C80" s="707">
        <f t="shared" si="20"/>
        <v>2230</v>
      </c>
      <c r="D80" s="707">
        <f t="shared" si="20"/>
        <v>22089129</v>
      </c>
      <c r="E80" s="707">
        <f t="shared" si="20"/>
        <v>0</v>
      </c>
      <c r="F80" s="707">
        <f t="shared" si="20"/>
        <v>3142777348</v>
      </c>
      <c r="G80" s="707">
        <f t="shared" si="20"/>
        <v>13657522</v>
      </c>
      <c r="H80" s="707">
        <f>+H81+H83+H89</f>
        <v>0</v>
      </c>
      <c r="I80" s="841">
        <f t="shared" si="18"/>
        <v>7028723382</v>
      </c>
    </row>
    <row r="81" spans="1:9" s="241" customFormat="1" ht="20.100000000000001" customHeight="1">
      <c r="A81" s="240" t="s">
        <v>258</v>
      </c>
      <c r="B81" s="707">
        <f>+B82</f>
        <v>0</v>
      </c>
      <c r="C81" s="707"/>
      <c r="D81" s="707"/>
      <c r="E81" s="707"/>
      <c r="F81" s="707">
        <f>F82</f>
        <v>3034666348</v>
      </c>
      <c r="G81" s="707">
        <f>G82</f>
        <v>0</v>
      </c>
      <c r="H81" s="707">
        <f>H82</f>
        <v>0</v>
      </c>
      <c r="I81" s="841">
        <f t="shared" si="18"/>
        <v>3034666348</v>
      </c>
    </row>
    <row r="82" spans="1:9" s="241" customFormat="1" ht="20.100000000000001" customHeight="1">
      <c r="A82" s="240" t="s">
        <v>261</v>
      </c>
      <c r="B82" s="707">
        <v>0</v>
      </c>
      <c r="C82" s="707"/>
      <c r="D82" s="707"/>
      <c r="E82" s="707"/>
      <c r="F82" s="707">
        <v>3034666348</v>
      </c>
      <c r="G82" s="707"/>
      <c r="H82" s="707"/>
      <c r="I82" s="841">
        <f t="shared" si="18"/>
        <v>3034666348</v>
      </c>
    </row>
    <row r="83" spans="1:9" s="241" customFormat="1" ht="20.100000000000001" customHeight="1">
      <c r="A83" s="240" t="s">
        <v>807</v>
      </c>
      <c r="B83" s="708">
        <f t="shared" ref="B83:G83" si="21">SUM(B84:B88)</f>
        <v>3467705303</v>
      </c>
      <c r="C83" s="707">
        <f t="shared" si="21"/>
        <v>2230</v>
      </c>
      <c r="D83" s="707">
        <f t="shared" si="21"/>
        <v>7482280</v>
      </c>
      <c r="E83" s="707">
        <f t="shared" si="21"/>
        <v>0</v>
      </c>
      <c r="F83" s="707">
        <f t="shared" si="21"/>
        <v>108111000</v>
      </c>
      <c r="G83" s="707">
        <f t="shared" si="21"/>
        <v>13657522</v>
      </c>
      <c r="H83" s="707">
        <f>SUM(H84:H88)</f>
        <v>0</v>
      </c>
      <c r="I83" s="841">
        <f t="shared" si="18"/>
        <v>3596958335</v>
      </c>
    </row>
    <row r="84" spans="1:9" s="241" customFormat="1" ht="20.100000000000001" customHeight="1">
      <c r="A84" s="240" t="s">
        <v>262</v>
      </c>
      <c r="B84" s="707">
        <v>2457910729</v>
      </c>
      <c r="C84" s="707"/>
      <c r="D84" s="707">
        <v>401946</v>
      </c>
      <c r="E84" s="707"/>
      <c r="F84" s="707"/>
      <c r="G84" s="707"/>
      <c r="H84" s="707"/>
      <c r="I84" s="841">
        <f t="shared" si="18"/>
        <v>2458312675</v>
      </c>
    </row>
    <row r="85" spans="1:9" s="241" customFormat="1" ht="20.100000000000001" customHeight="1">
      <c r="A85" s="240" t="s">
        <v>263</v>
      </c>
      <c r="B85" s="707">
        <v>1540940</v>
      </c>
      <c r="C85" s="707">
        <v>2230</v>
      </c>
      <c r="D85" s="707">
        <v>3817320</v>
      </c>
      <c r="E85" s="707"/>
      <c r="F85" s="707">
        <v>0</v>
      </c>
      <c r="G85" s="707">
        <v>13657522</v>
      </c>
      <c r="H85" s="707">
        <v>0</v>
      </c>
      <c r="I85" s="841">
        <f t="shared" si="18"/>
        <v>19018012</v>
      </c>
    </row>
    <row r="86" spans="1:9" s="241" customFormat="1" ht="20.100000000000001" customHeight="1">
      <c r="A86" s="240" t="s">
        <v>808</v>
      </c>
      <c r="B86" s="707">
        <v>2907842</v>
      </c>
      <c r="C86" s="707">
        <v>0</v>
      </c>
      <c r="D86" s="707">
        <v>3261014</v>
      </c>
      <c r="E86" s="707"/>
      <c r="F86" s="707">
        <v>0</v>
      </c>
      <c r="G86" s="707"/>
      <c r="H86" s="707">
        <v>0</v>
      </c>
      <c r="I86" s="841">
        <f t="shared" si="18"/>
        <v>6168856</v>
      </c>
    </row>
    <row r="87" spans="1:9" s="241" customFormat="1" ht="20.100000000000001" customHeight="1">
      <c r="A87" s="240" t="s">
        <v>809</v>
      </c>
      <c r="B87" s="707">
        <v>996326000</v>
      </c>
      <c r="C87" s="707"/>
      <c r="D87" s="707"/>
      <c r="E87" s="707"/>
      <c r="F87" s="707">
        <v>108111000</v>
      </c>
      <c r="G87" s="707"/>
      <c r="H87" s="707"/>
      <c r="I87" s="841">
        <f t="shared" si="18"/>
        <v>1104437000</v>
      </c>
    </row>
    <row r="88" spans="1:9" s="241" customFormat="1" ht="20.100000000000001" customHeight="1">
      <c r="A88" s="240" t="s">
        <v>264</v>
      </c>
      <c r="B88" s="707">
        <v>9019792</v>
      </c>
      <c r="C88" s="707">
        <v>0</v>
      </c>
      <c r="D88" s="707">
        <v>2000</v>
      </c>
      <c r="E88" s="707"/>
      <c r="F88" s="707">
        <v>0</v>
      </c>
      <c r="G88" s="707"/>
      <c r="H88" s="707">
        <v>0</v>
      </c>
      <c r="I88" s="841">
        <f t="shared" si="18"/>
        <v>9021792</v>
      </c>
    </row>
    <row r="89" spans="1:9" s="241" customFormat="1" ht="20.100000000000001" customHeight="1">
      <c r="A89" s="240" t="s">
        <v>810</v>
      </c>
      <c r="B89" s="708">
        <f t="shared" ref="B89:H89" si="22">SUM(B90:B94)</f>
        <v>382491850</v>
      </c>
      <c r="C89" s="707">
        <f t="shared" si="22"/>
        <v>0</v>
      </c>
      <c r="D89" s="707">
        <f>SUM(D90:D94)</f>
        <v>14606849</v>
      </c>
      <c r="E89" s="707">
        <f t="shared" si="22"/>
        <v>0</v>
      </c>
      <c r="F89" s="707">
        <f t="shared" si="22"/>
        <v>0</v>
      </c>
      <c r="G89" s="707">
        <f t="shared" si="22"/>
        <v>0</v>
      </c>
      <c r="H89" s="707">
        <f t="shared" si="22"/>
        <v>0</v>
      </c>
      <c r="I89" s="841">
        <f t="shared" si="18"/>
        <v>397098699</v>
      </c>
    </row>
    <row r="90" spans="1:9" s="241" customFormat="1" ht="20.100000000000001" customHeight="1">
      <c r="A90" s="847" t="s">
        <v>265</v>
      </c>
      <c r="B90" s="707">
        <v>0</v>
      </c>
      <c r="C90" s="707"/>
      <c r="D90" s="707">
        <v>1659821</v>
      </c>
      <c r="E90" s="707"/>
      <c r="F90" s="707"/>
      <c r="G90" s="707"/>
      <c r="H90" s="707"/>
      <c r="I90" s="841">
        <f t="shared" si="18"/>
        <v>1659821</v>
      </c>
    </row>
    <row r="91" spans="1:9" s="241" customFormat="1" ht="20.100000000000001" customHeight="1">
      <c r="A91" s="240" t="s">
        <v>266</v>
      </c>
      <c r="B91" s="707">
        <v>0</v>
      </c>
      <c r="C91" s="707"/>
      <c r="D91" s="707">
        <v>7461129</v>
      </c>
      <c r="E91" s="707"/>
      <c r="F91" s="707"/>
      <c r="G91" s="707"/>
      <c r="H91" s="707"/>
      <c r="I91" s="841">
        <f t="shared" si="18"/>
        <v>7461129</v>
      </c>
    </row>
    <row r="92" spans="1:9" s="241" customFormat="1" ht="20.100000000000001" customHeight="1">
      <c r="A92" s="240" t="s">
        <v>267</v>
      </c>
      <c r="B92" s="707">
        <v>382489887</v>
      </c>
      <c r="C92" s="707"/>
      <c r="D92" s="843"/>
      <c r="E92" s="707"/>
      <c r="F92" s="707"/>
      <c r="G92" s="707"/>
      <c r="H92" s="707"/>
      <c r="I92" s="841">
        <f t="shared" si="18"/>
        <v>382489887</v>
      </c>
    </row>
    <row r="93" spans="1:9" s="241" customFormat="1" ht="20.100000000000001" customHeight="1">
      <c r="A93" s="240" t="s">
        <v>268</v>
      </c>
      <c r="B93" s="707"/>
      <c r="C93" s="707"/>
      <c r="D93" s="707"/>
      <c r="E93" s="707"/>
      <c r="F93" s="707"/>
      <c r="G93" s="707"/>
      <c r="H93" s="707"/>
      <c r="I93" s="841">
        <f t="shared" si="18"/>
        <v>0</v>
      </c>
    </row>
    <row r="94" spans="1:9" s="241" customFormat="1" ht="20.100000000000001" customHeight="1">
      <c r="A94" s="240" t="s">
        <v>269</v>
      </c>
      <c r="B94" s="707">
        <v>1963</v>
      </c>
      <c r="C94" s="707"/>
      <c r="D94" s="707">
        <v>5485899</v>
      </c>
      <c r="E94" s="707"/>
      <c r="F94" s="707"/>
      <c r="G94" s="707"/>
      <c r="H94" s="707"/>
      <c r="I94" s="841">
        <f t="shared" si="18"/>
        <v>5487862</v>
      </c>
    </row>
    <row r="95" spans="1:9" s="241" customFormat="1" ht="20.100000000000001" customHeight="1">
      <c r="A95" s="240"/>
      <c r="B95" s="707"/>
      <c r="C95" s="707"/>
      <c r="D95" s="707"/>
      <c r="E95" s="707"/>
      <c r="F95" s="707"/>
      <c r="G95" s="707"/>
      <c r="H95" s="707"/>
      <c r="I95" s="841"/>
    </row>
    <row r="96" spans="1:9" s="241" customFormat="1" ht="20.100000000000001" customHeight="1">
      <c r="A96" s="240" t="s">
        <v>270</v>
      </c>
      <c r="B96" s="707">
        <f t="shared" ref="B96:H96" si="23">B97</f>
        <v>0</v>
      </c>
      <c r="C96" s="707">
        <f t="shared" si="23"/>
        <v>0</v>
      </c>
      <c r="D96" s="707">
        <f t="shared" si="23"/>
        <v>0</v>
      </c>
      <c r="E96" s="707">
        <f t="shared" si="23"/>
        <v>0</v>
      </c>
      <c r="F96" s="707">
        <f t="shared" si="23"/>
        <v>0</v>
      </c>
      <c r="G96" s="707">
        <f t="shared" si="23"/>
        <v>0</v>
      </c>
      <c r="H96" s="707">
        <f t="shared" si="23"/>
        <v>0</v>
      </c>
      <c r="I96" s="841">
        <f t="shared" si="18"/>
        <v>0</v>
      </c>
    </row>
    <row r="97" spans="1:11" s="241" customFormat="1" ht="20.100000000000001" customHeight="1">
      <c r="A97" s="240" t="s">
        <v>271</v>
      </c>
      <c r="B97" s="707"/>
      <c r="C97" s="707"/>
      <c r="D97" s="707"/>
      <c r="E97" s="707"/>
      <c r="F97" s="707"/>
      <c r="G97" s="707"/>
      <c r="H97" s="707"/>
      <c r="I97" s="841">
        <f t="shared" si="18"/>
        <v>0</v>
      </c>
    </row>
    <row r="98" spans="1:11" s="241" customFormat="1" ht="20.100000000000001" customHeight="1">
      <c r="A98" s="240"/>
      <c r="B98" s="707"/>
      <c r="C98" s="707"/>
      <c r="D98" s="707"/>
      <c r="E98" s="707"/>
      <c r="F98" s="707"/>
      <c r="G98" s="707"/>
      <c r="H98" s="707"/>
      <c r="I98" s="841"/>
    </row>
    <row r="99" spans="1:11" s="241" customFormat="1" ht="20.100000000000001" customHeight="1">
      <c r="A99" s="240"/>
      <c r="B99" s="707"/>
      <c r="C99" s="707"/>
      <c r="D99" s="707"/>
      <c r="E99" s="707"/>
      <c r="F99" s="707"/>
      <c r="G99" s="707"/>
      <c r="H99" s="707"/>
      <c r="I99" s="841"/>
    </row>
    <row r="100" spans="1:11" s="241" customFormat="1" ht="20.100000000000001" customHeight="1">
      <c r="A100" s="240" t="s">
        <v>812</v>
      </c>
      <c r="B100" s="707">
        <f>B101+B108</f>
        <v>22040383682</v>
      </c>
      <c r="C100" s="707">
        <f t="shared" ref="C100:H100" si="24">C101</f>
        <v>0</v>
      </c>
      <c r="D100" s="707">
        <f t="shared" si="24"/>
        <v>446583387</v>
      </c>
      <c r="E100" s="707">
        <f t="shared" si="24"/>
        <v>0</v>
      </c>
      <c r="F100" s="707">
        <f t="shared" si="24"/>
        <v>0</v>
      </c>
      <c r="G100" s="707">
        <f t="shared" si="24"/>
        <v>1974396</v>
      </c>
      <c r="H100" s="707">
        <f t="shared" si="24"/>
        <v>72581517</v>
      </c>
      <c r="I100" s="841">
        <f t="shared" si="18"/>
        <v>22561522982</v>
      </c>
    </row>
    <row r="101" spans="1:11" s="241" customFormat="1" ht="20.100000000000001" customHeight="1">
      <c r="A101" s="240" t="s">
        <v>813</v>
      </c>
      <c r="B101" s="707">
        <f t="shared" ref="B101:G101" si="25">SUM(B102:B107)</f>
        <v>171399523</v>
      </c>
      <c r="C101" s="707">
        <f t="shared" si="25"/>
        <v>0</v>
      </c>
      <c r="D101" s="707">
        <f t="shared" si="25"/>
        <v>446583387</v>
      </c>
      <c r="E101" s="707">
        <f t="shared" si="25"/>
        <v>0</v>
      </c>
      <c r="F101" s="707">
        <f t="shared" si="25"/>
        <v>0</v>
      </c>
      <c r="G101" s="707">
        <f t="shared" si="25"/>
        <v>1974396</v>
      </c>
      <c r="H101" s="707">
        <f>SUM(H102:H107)</f>
        <v>72581517</v>
      </c>
      <c r="I101" s="841">
        <f t="shared" si="18"/>
        <v>692538823</v>
      </c>
    </row>
    <row r="102" spans="1:11" s="241" customFormat="1" ht="20.100000000000001" customHeight="1">
      <c r="A102" s="240" t="s">
        <v>814</v>
      </c>
      <c r="B102" s="707">
        <v>101988807</v>
      </c>
      <c r="C102" s="707"/>
      <c r="D102" s="707">
        <v>130002934</v>
      </c>
      <c r="E102" s="707"/>
      <c r="F102" s="707"/>
      <c r="G102" s="707">
        <v>1974396</v>
      </c>
      <c r="H102" s="707">
        <v>72525517</v>
      </c>
      <c r="I102" s="841">
        <f t="shared" si="18"/>
        <v>306491654</v>
      </c>
    </row>
    <row r="103" spans="1:11" s="241" customFormat="1" ht="20.100000000000001" customHeight="1">
      <c r="A103" s="240" t="s">
        <v>815</v>
      </c>
      <c r="B103" s="707">
        <v>0</v>
      </c>
      <c r="C103" s="707"/>
      <c r="D103" s="843"/>
      <c r="E103" s="707"/>
      <c r="F103" s="707"/>
      <c r="G103" s="707"/>
      <c r="H103" s="707"/>
      <c r="I103" s="841">
        <f t="shared" si="18"/>
        <v>0</v>
      </c>
    </row>
    <row r="104" spans="1:11" s="241" customFormat="1" ht="20.100000000000001" customHeight="1">
      <c r="A104" s="240" t="s">
        <v>816</v>
      </c>
      <c r="B104" s="707"/>
      <c r="C104" s="707"/>
      <c r="D104" s="707"/>
      <c r="E104" s="707"/>
      <c r="F104" s="707"/>
      <c r="G104" s="707"/>
      <c r="H104" s="707"/>
      <c r="I104" s="841">
        <f t="shared" si="18"/>
        <v>0</v>
      </c>
    </row>
    <row r="105" spans="1:11" s="241" customFormat="1" ht="20.100000000000001" customHeight="1">
      <c r="A105" s="240" t="s">
        <v>272</v>
      </c>
      <c r="B105" s="707">
        <v>69410716</v>
      </c>
      <c r="C105" s="707"/>
      <c r="D105" s="707">
        <v>3860</v>
      </c>
      <c r="E105" s="707"/>
      <c r="F105" s="707"/>
      <c r="G105" s="707"/>
      <c r="H105" s="707">
        <v>56000</v>
      </c>
      <c r="I105" s="841">
        <f t="shared" si="18"/>
        <v>69470576</v>
      </c>
    </row>
    <row r="106" spans="1:11" s="241" customFormat="1" ht="20.100000000000001" customHeight="1">
      <c r="A106" s="240" t="s">
        <v>273</v>
      </c>
      <c r="B106" s="707"/>
      <c r="C106" s="707"/>
      <c r="D106" s="707"/>
      <c r="E106" s="707"/>
      <c r="F106" s="707">
        <v>0</v>
      </c>
      <c r="G106" s="707"/>
      <c r="H106" s="707"/>
      <c r="I106" s="841">
        <f t="shared" si="18"/>
        <v>0</v>
      </c>
    </row>
    <row r="107" spans="1:11" s="241" customFormat="1" ht="20.100000000000001" customHeight="1">
      <c r="A107" s="240" t="s">
        <v>274</v>
      </c>
      <c r="B107" s="707"/>
      <c r="C107" s="707"/>
      <c r="D107" s="707">
        <v>316576593</v>
      </c>
      <c r="E107" s="707"/>
      <c r="F107" s="707"/>
      <c r="G107" s="707"/>
      <c r="H107" s="707">
        <v>0</v>
      </c>
      <c r="I107" s="841">
        <f t="shared" si="18"/>
        <v>316576593</v>
      </c>
    </row>
    <row r="108" spans="1:11" s="241" customFormat="1" ht="20.100000000000001" customHeight="1">
      <c r="A108" s="240" t="s">
        <v>275</v>
      </c>
      <c r="B108" s="707">
        <f>B109</f>
        <v>21868984159</v>
      </c>
      <c r="C108" s="707"/>
      <c r="D108" s="707"/>
      <c r="E108" s="707"/>
      <c r="F108" s="707"/>
      <c r="G108" s="707"/>
      <c r="H108" s="707"/>
      <c r="I108" s="841">
        <f t="shared" si="18"/>
        <v>21868984159</v>
      </c>
    </row>
    <row r="109" spans="1:11" s="241" customFormat="1" ht="20.100000000000001" customHeight="1">
      <c r="A109" s="240" t="s">
        <v>276</v>
      </c>
      <c r="B109" s="707">
        <v>21868984159</v>
      </c>
      <c r="C109" s="707"/>
      <c r="D109" s="707"/>
      <c r="E109" s="707"/>
      <c r="F109" s="707"/>
      <c r="G109" s="707"/>
      <c r="H109" s="707"/>
      <c r="I109" s="841">
        <f t="shared" si="18"/>
        <v>21868984159</v>
      </c>
    </row>
    <row r="110" spans="1:11" s="241" customFormat="1" ht="20.100000000000001" customHeight="1">
      <c r="A110" s="240"/>
      <c r="B110" s="707"/>
      <c r="C110" s="707"/>
      <c r="D110" s="707"/>
      <c r="E110" s="707"/>
      <c r="F110" s="707"/>
      <c r="G110" s="707"/>
      <c r="H110" s="707"/>
      <c r="I110" s="841"/>
    </row>
    <row r="111" spans="1:11" s="239" customFormat="1" ht="20.100000000000001" customHeight="1">
      <c r="A111" s="238" t="s">
        <v>277</v>
      </c>
      <c r="B111" s="708">
        <f t="shared" ref="B111:H111" si="26">B112</f>
        <v>17602924329.119999</v>
      </c>
      <c r="C111" s="708">
        <f t="shared" si="26"/>
        <v>246630998</v>
      </c>
      <c r="D111" s="708">
        <f t="shared" si="26"/>
        <v>7062094574</v>
      </c>
      <c r="E111" s="708">
        <f t="shared" si="26"/>
        <v>0</v>
      </c>
      <c r="F111" s="708">
        <f t="shared" si="26"/>
        <v>-2474841853</v>
      </c>
      <c r="G111" s="708">
        <f t="shared" si="26"/>
        <v>3997868842.9000001</v>
      </c>
      <c r="H111" s="708">
        <f t="shared" si="26"/>
        <v>36538381562</v>
      </c>
      <c r="I111" s="841">
        <f t="shared" si="18"/>
        <v>62973058453.019997</v>
      </c>
      <c r="J111" s="848">
        <f>來源餘絀表!G88</f>
        <v>62973058453.019997</v>
      </c>
      <c r="K111" s="239" t="s">
        <v>943</v>
      </c>
    </row>
    <row r="112" spans="1:11" s="241" customFormat="1" ht="20.100000000000001" customHeight="1">
      <c r="A112" s="240" t="s">
        <v>278</v>
      </c>
      <c r="B112" s="707">
        <f t="shared" ref="B112:H112" si="27">+B113</f>
        <v>17602924329.119999</v>
      </c>
      <c r="C112" s="707">
        <f t="shared" si="27"/>
        <v>246630998</v>
      </c>
      <c r="D112" s="707">
        <f t="shared" si="27"/>
        <v>7062094574</v>
      </c>
      <c r="E112" s="707">
        <f t="shared" si="27"/>
        <v>0</v>
      </c>
      <c r="F112" s="707">
        <f t="shared" si="27"/>
        <v>-2474841853</v>
      </c>
      <c r="G112" s="707">
        <f t="shared" si="27"/>
        <v>3997868842.9000001</v>
      </c>
      <c r="H112" s="707">
        <f t="shared" si="27"/>
        <v>36538381562</v>
      </c>
      <c r="I112" s="841">
        <f t="shared" si="18"/>
        <v>62973058453.019997</v>
      </c>
      <c r="J112" s="848">
        <f>綜平!I36</f>
        <v>62973058453.019997</v>
      </c>
      <c r="K112" s="239" t="s">
        <v>944</v>
      </c>
    </row>
    <row r="113" spans="1:11" s="241" customFormat="1" ht="20.100000000000001" customHeight="1">
      <c r="A113" s="240" t="s">
        <v>279</v>
      </c>
      <c r="B113" s="707">
        <f t="shared" ref="B113:I113" si="28">B114+B115-B116</f>
        <v>17602924329.119999</v>
      </c>
      <c r="C113" s="707">
        <f t="shared" si="28"/>
        <v>246630998</v>
      </c>
      <c r="D113" s="707">
        <f t="shared" si="28"/>
        <v>7062094574</v>
      </c>
      <c r="E113" s="707">
        <f t="shared" si="28"/>
        <v>0</v>
      </c>
      <c r="F113" s="707">
        <f t="shared" si="28"/>
        <v>-2474841853</v>
      </c>
      <c r="G113" s="707">
        <f t="shared" si="28"/>
        <v>3997868842.9000001</v>
      </c>
      <c r="H113" s="707">
        <f t="shared" si="28"/>
        <v>36538381562</v>
      </c>
      <c r="I113" s="849">
        <f t="shared" si="28"/>
        <v>62973058453.019997</v>
      </c>
      <c r="J113" s="848">
        <f>J111-J112</f>
        <v>0</v>
      </c>
      <c r="K113" s="241" t="s">
        <v>280</v>
      </c>
    </row>
    <row r="114" spans="1:11" s="241" customFormat="1" ht="20.100000000000001" customHeight="1">
      <c r="A114" s="242" t="s">
        <v>946</v>
      </c>
      <c r="B114" s="707">
        <f>'餘絀表(實際數)'!B102</f>
        <v>15190180863.120001</v>
      </c>
      <c r="C114" s="707">
        <f>'餘絀表(實際數)'!C102</f>
        <v>254990682</v>
      </c>
      <c r="D114" s="707">
        <f>'餘絀表(實際數)'!D102</f>
        <v>6826340414</v>
      </c>
      <c r="E114" s="707">
        <f>'餘絀表(實際數)'!E102</f>
        <v>0</v>
      </c>
      <c r="F114" s="707">
        <f>'餘絀表(實際數)'!F102</f>
        <v>-1172836395</v>
      </c>
      <c r="G114" s="707">
        <f>'餘絀表(實際數)'!G102</f>
        <v>976405561.89999998</v>
      </c>
      <c r="H114" s="707">
        <f>'餘絀表(實際數)'!H102</f>
        <v>34384876635</v>
      </c>
      <c r="I114" s="841">
        <f t="shared" si="18"/>
        <v>56459957761.019997</v>
      </c>
      <c r="J114" s="848">
        <f>綜平!I39</f>
        <v>56459957761.019997</v>
      </c>
      <c r="K114" s="239" t="s">
        <v>944</v>
      </c>
    </row>
    <row r="115" spans="1:11" s="241" customFormat="1" ht="19.5" customHeight="1">
      <c r="A115" s="242" t="s">
        <v>281</v>
      </c>
      <c r="B115" s="707">
        <f>累計實際!B85</f>
        <v>2412743466</v>
      </c>
      <c r="C115" s="707">
        <f>累計實際!C85</f>
        <v>-8359684</v>
      </c>
      <c r="D115" s="707">
        <f>累計實際!D85</f>
        <v>235754160</v>
      </c>
      <c r="E115" s="707">
        <f>累計實際!E85</f>
        <v>0</v>
      </c>
      <c r="F115" s="707">
        <f>累計實際!F85</f>
        <v>-1302005458</v>
      </c>
      <c r="G115" s="707">
        <f>累計實際!G85</f>
        <v>3021463281</v>
      </c>
      <c r="H115" s="707">
        <f>累計實際!H85</f>
        <v>2153504927</v>
      </c>
      <c r="I115" s="841">
        <f t="shared" si="18"/>
        <v>6513100692</v>
      </c>
      <c r="J115" s="850">
        <f>I115-I116</f>
        <v>6513100692</v>
      </c>
      <c r="K115" s="241" t="s">
        <v>282</v>
      </c>
    </row>
    <row r="116" spans="1:11" s="241" customFormat="1" ht="20.100000000000001" customHeight="1">
      <c r="A116" s="242" t="s">
        <v>283</v>
      </c>
      <c r="B116" s="707"/>
      <c r="C116" s="707"/>
      <c r="D116" s="707"/>
      <c r="E116" s="707"/>
      <c r="F116" s="707"/>
      <c r="G116" s="707"/>
      <c r="H116" s="707"/>
      <c r="I116" s="841">
        <f t="shared" si="18"/>
        <v>0</v>
      </c>
      <c r="J116" s="851">
        <f>J115-J117</f>
        <v>0</v>
      </c>
      <c r="K116" s="241" t="s">
        <v>280</v>
      </c>
    </row>
    <row r="117" spans="1:11" s="239" customFormat="1" ht="20.100000000000001" customHeight="1">
      <c r="A117" s="238" t="s">
        <v>284</v>
      </c>
      <c r="B117" s="708">
        <f t="shared" ref="B117:H117" si="29">B78+B111</f>
        <v>43493505164.120003</v>
      </c>
      <c r="C117" s="708">
        <f t="shared" si="29"/>
        <v>246633228</v>
      </c>
      <c r="D117" s="708">
        <f t="shared" si="29"/>
        <v>7530767090</v>
      </c>
      <c r="E117" s="708">
        <f t="shared" si="29"/>
        <v>0</v>
      </c>
      <c r="F117" s="708">
        <f t="shared" si="29"/>
        <v>667935495</v>
      </c>
      <c r="G117" s="708">
        <f t="shared" si="29"/>
        <v>4013500760.9000001</v>
      </c>
      <c r="H117" s="708">
        <f t="shared" si="29"/>
        <v>36610963079</v>
      </c>
      <c r="I117" s="838">
        <f t="shared" si="18"/>
        <v>92563304817.020004</v>
      </c>
      <c r="J117" s="852">
        <f>來源餘絀表!G85</f>
        <v>6513100692</v>
      </c>
      <c r="K117" s="239" t="s">
        <v>943</v>
      </c>
    </row>
    <row r="118" spans="1:11" s="241" customFormat="1" ht="20.100000000000001" customHeight="1">
      <c r="A118" s="243"/>
      <c r="B118" s="707"/>
      <c r="C118" s="707"/>
      <c r="D118" s="707"/>
      <c r="E118" s="707"/>
      <c r="F118" s="707"/>
      <c r="G118" s="707"/>
      <c r="H118" s="707"/>
      <c r="I118" s="841"/>
    </row>
    <row r="119" spans="1:11" s="241" customFormat="1" ht="31.5" customHeight="1" thickBot="1">
      <c r="A119" s="244" t="s">
        <v>285</v>
      </c>
      <c r="B119" s="709">
        <f>B128</f>
        <v>5705477338.8999996</v>
      </c>
      <c r="C119" s="709"/>
      <c r="D119" s="709">
        <f>D128</f>
        <v>20847148</v>
      </c>
      <c r="E119" s="709">
        <f>E128</f>
        <v>0</v>
      </c>
      <c r="F119" s="709">
        <f>F128</f>
        <v>0</v>
      </c>
      <c r="G119" s="853">
        <f>G128</f>
        <v>1503002</v>
      </c>
      <c r="H119" s="853">
        <f>H128</f>
        <v>14165608</v>
      </c>
      <c r="I119" s="854">
        <f t="shared" si="18"/>
        <v>5741993096.8999996</v>
      </c>
    </row>
    <row r="120" spans="1:11" hidden="1">
      <c r="A120" s="855" t="s">
        <v>286</v>
      </c>
      <c r="B120" s="721">
        <v>0</v>
      </c>
      <c r="C120" s="714"/>
      <c r="D120" s="714"/>
      <c r="E120" s="714"/>
      <c r="F120" s="714"/>
      <c r="G120" s="856"/>
      <c r="H120" s="856"/>
      <c r="I120" s="857">
        <f>SUM(B120:G120)</f>
        <v>0</v>
      </c>
    </row>
    <row r="121" spans="1:11" hidden="1">
      <c r="A121" s="855" t="s">
        <v>287</v>
      </c>
      <c r="B121" s="721"/>
      <c r="C121" s="714"/>
      <c r="D121" s="714"/>
      <c r="E121" s="714"/>
      <c r="F121" s="714"/>
      <c r="G121" s="856"/>
      <c r="H121" s="856"/>
      <c r="I121" s="857"/>
    </row>
    <row r="122" spans="1:11" hidden="1">
      <c r="A122" s="855" t="s">
        <v>288</v>
      </c>
      <c r="B122" s="722">
        <v>3856275989</v>
      </c>
      <c r="C122" s="714"/>
      <c r="D122" s="714"/>
      <c r="E122" s="714"/>
      <c r="F122" s="714"/>
      <c r="G122" s="858"/>
      <c r="H122" s="858"/>
      <c r="I122" s="857">
        <f>SUM(B122:G122)</f>
        <v>3856275989</v>
      </c>
    </row>
    <row r="123" spans="1:11" hidden="1">
      <c r="A123" s="859" t="s">
        <v>289</v>
      </c>
      <c r="B123" s="722">
        <f>SUM(B120:B122)</f>
        <v>3856275989</v>
      </c>
      <c r="C123" s="714"/>
      <c r="D123" s="714"/>
      <c r="E123" s="714"/>
      <c r="F123" s="714"/>
      <c r="G123" s="858"/>
      <c r="H123" s="858"/>
      <c r="I123" s="857"/>
    </row>
    <row r="124" spans="1:11" s="860" customFormat="1">
      <c r="A124" s="860" t="s">
        <v>290</v>
      </c>
      <c r="B124" s="861">
        <f t="shared" ref="B124:I124" si="30">B117-B75</f>
        <v>0</v>
      </c>
      <c r="C124" s="862">
        <f t="shared" si="30"/>
        <v>0</v>
      </c>
      <c r="D124" s="862">
        <f t="shared" si="30"/>
        <v>0</v>
      </c>
      <c r="E124" s="862">
        <f t="shared" si="30"/>
        <v>0</v>
      </c>
      <c r="F124" s="862">
        <f t="shared" si="30"/>
        <v>0</v>
      </c>
      <c r="G124" s="863">
        <f t="shared" si="30"/>
        <v>0</v>
      </c>
      <c r="H124" s="862">
        <f t="shared" si="30"/>
        <v>0</v>
      </c>
      <c r="I124" s="864">
        <f t="shared" si="30"/>
        <v>0</v>
      </c>
    </row>
    <row r="125" spans="1:11">
      <c r="A125" s="865" t="s">
        <v>291</v>
      </c>
      <c r="B125" s="715">
        <v>1300000</v>
      </c>
      <c r="C125" s="715"/>
      <c r="D125" s="715"/>
      <c r="E125" s="715"/>
      <c r="F125" s="715"/>
      <c r="G125" s="866"/>
      <c r="H125" s="866"/>
      <c r="I125" s="867">
        <f>SUM(B125:H125)</f>
        <v>1300000</v>
      </c>
      <c r="J125" s="848">
        <f>SUM(B125:H125)</f>
        <v>1300000</v>
      </c>
      <c r="K125" s="868"/>
    </row>
    <row r="126" spans="1:11">
      <c r="A126" s="865" t="s">
        <v>292</v>
      </c>
      <c r="C126" s="715"/>
      <c r="D126" s="715"/>
      <c r="E126" s="715"/>
      <c r="F126" s="715"/>
      <c r="G126" s="866"/>
      <c r="H126" s="866"/>
      <c r="I126" s="867">
        <f>SUM(B126:H126)</f>
        <v>0</v>
      </c>
      <c r="J126" s="848">
        <f>SUM(B126:H126)</f>
        <v>0</v>
      </c>
      <c r="K126" s="868"/>
    </row>
    <row r="127" spans="1:11">
      <c r="A127" s="865" t="s">
        <v>293</v>
      </c>
      <c r="B127" s="1089">
        <v>5704177338.8999996</v>
      </c>
      <c r="C127" s="715"/>
      <c r="D127" s="715">
        <v>20847148</v>
      </c>
      <c r="E127" s="715"/>
      <c r="F127" s="715">
        <v>0</v>
      </c>
      <c r="G127" s="866">
        <v>1503002</v>
      </c>
      <c r="H127" s="866">
        <v>14165608</v>
      </c>
      <c r="I127" s="1093">
        <f>SUM(B127:H127)</f>
        <v>5740693096.8999996</v>
      </c>
      <c r="J127" s="848">
        <f>SUM(B127:H127)</f>
        <v>5740693096.8999996</v>
      </c>
      <c r="K127" s="868"/>
    </row>
    <row r="128" spans="1:11">
      <c r="A128" s="865" t="s">
        <v>289</v>
      </c>
      <c r="B128" s="1089">
        <f>SUM(B125:B127)</f>
        <v>5705477338.8999996</v>
      </c>
      <c r="C128" s="715">
        <f t="shared" ref="C128:I128" si="31">SUM(C125:C127)</f>
        <v>0</v>
      </c>
      <c r="D128" s="715">
        <f t="shared" si="31"/>
        <v>20847148</v>
      </c>
      <c r="E128" s="715">
        <f t="shared" si="31"/>
        <v>0</v>
      </c>
      <c r="F128" s="715">
        <f t="shared" si="31"/>
        <v>0</v>
      </c>
      <c r="G128" s="715">
        <f t="shared" si="31"/>
        <v>1503002</v>
      </c>
      <c r="H128" s="715">
        <f>SUM(H125:H127)</f>
        <v>14165608</v>
      </c>
      <c r="I128" s="1092">
        <f t="shared" si="31"/>
        <v>5741993096.8999996</v>
      </c>
      <c r="J128" s="848">
        <f>SUM(B128:H128)</f>
        <v>5741993096.8999996</v>
      </c>
    </row>
    <row r="129" spans="1:9" ht="33.75" customHeight="1">
      <c r="A129" s="869" t="s">
        <v>294</v>
      </c>
      <c r="B129" s="870">
        <f>'餘絀表(實際數)'!B85+'上月實際 '!B85</f>
        <v>2412743466</v>
      </c>
      <c r="C129" s="870">
        <f>'餘絀表(實際數)'!C85+'上月實際 '!C85</f>
        <v>-8359684</v>
      </c>
      <c r="D129" s="870">
        <f>'餘絀表(實際數)'!D85+'上月實際 '!D85</f>
        <v>235754160</v>
      </c>
      <c r="E129" s="870">
        <f>'餘絀表(實際數)'!E85+'上月實際 '!E85</f>
        <v>0</v>
      </c>
      <c r="F129" s="870">
        <f>'餘絀表(實際數)'!F85+'上月實際 '!F85</f>
        <v>-1302005458</v>
      </c>
      <c r="G129" s="870">
        <f>'餘絀表(實際數)'!G85+'上月實際 '!G85</f>
        <v>3021463281</v>
      </c>
      <c r="H129" s="870">
        <f>'餘絀表(實際數)'!H85+'上月實際 '!H85</f>
        <v>2153504927</v>
      </c>
      <c r="I129" s="871">
        <f>'餘絀表(實際數)'!I85+'上月實際 '!I85</f>
        <v>6513100692</v>
      </c>
    </row>
    <row r="130" spans="1:9" ht="34.5" customHeight="1">
      <c r="A130" s="872" t="s">
        <v>280</v>
      </c>
      <c r="B130" s="873">
        <f>B115-B129</f>
        <v>0</v>
      </c>
      <c r="C130" s="873">
        <f t="shared" ref="C130:H130" si="32">C115-C129</f>
        <v>0</v>
      </c>
      <c r="D130" s="873">
        <f t="shared" si="32"/>
        <v>0</v>
      </c>
      <c r="E130" s="873">
        <f t="shared" si="32"/>
        <v>0</v>
      </c>
      <c r="F130" s="873">
        <f t="shared" si="32"/>
        <v>0</v>
      </c>
      <c r="G130" s="873">
        <f t="shared" si="32"/>
        <v>0</v>
      </c>
      <c r="H130" s="873">
        <f t="shared" si="32"/>
        <v>0</v>
      </c>
      <c r="I130" s="874">
        <f>I129-J115</f>
        <v>0</v>
      </c>
    </row>
    <row r="131" spans="1:9">
      <c r="A131" s="865"/>
      <c r="B131" s="716"/>
      <c r="C131" s="716"/>
      <c r="D131" s="716"/>
      <c r="E131" s="716"/>
      <c r="F131" s="716"/>
    </row>
    <row r="132" spans="1:9">
      <c r="A132" s="865"/>
      <c r="B132" s="716"/>
      <c r="C132" s="716"/>
      <c r="D132" s="716"/>
      <c r="E132" s="716"/>
      <c r="F132" s="716"/>
    </row>
    <row r="133" spans="1:9">
      <c r="A133" s="865"/>
      <c r="B133" s="716"/>
      <c r="C133" s="716"/>
      <c r="D133" s="716"/>
      <c r="E133" s="716"/>
      <c r="F133" s="716"/>
    </row>
    <row r="134" spans="1:9">
      <c r="A134" s="865"/>
      <c r="B134" s="716"/>
      <c r="C134" s="716"/>
      <c r="D134" s="716"/>
      <c r="E134" s="716"/>
      <c r="F134" s="716"/>
    </row>
    <row r="135" spans="1:9">
      <c r="A135" s="865"/>
      <c r="B135" s="716"/>
      <c r="C135" s="716"/>
      <c r="D135" s="716"/>
      <c r="E135" s="716"/>
      <c r="F135" s="716"/>
    </row>
    <row r="137" spans="1:9">
      <c r="B137" s="875"/>
    </row>
    <row r="144" spans="1:9">
      <c r="H144" s="717">
        <v>2436912</v>
      </c>
    </row>
    <row r="147" spans="8:8">
      <c r="H147" s="717">
        <v>10890610</v>
      </c>
    </row>
    <row r="148" spans="8:8">
      <c r="H148" s="717">
        <v>10890610</v>
      </c>
    </row>
    <row r="149" spans="8:8">
      <c r="H149" s="717">
        <v>190873173</v>
      </c>
    </row>
    <row r="150" spans="8:8">
      <c r="H150" s="717">
        <v>0</v>
      </c>
    </row>
  </sheetData>
  <mergeCells count="1">
    <mergeCell ref="E4:F4"/>
  </mergeCells>
  <phoneticPr fontId="7" type="noConversion"/>
  <printOptions horizontalCentered="1"/>
  <pageMargins left="0" right="0" top="0.19685039370078741" bottom="0.19685039370078741" header="0.51181102362204722" footer="0.39370078740157483"/>
  <pageSetup paperSize="9" scale="43" firstPageNumber="12" fitToHeight="2" pageOrder="overThenDown" orientation="landscape" blackAndWhite="1"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enableFormatConditionsCalculation="0">
    <tabColor theme="6" tint="-0.249977111117893"/>
  </sheetPr>
  <dimension ref="A1:N68"/>
  <sheetViews>
    <sheetView tabSelected="1" view="pageBreakPreview" topLeftCell="A3" zoomScale="90" zoomScaleNormal="90" zoomScaleSheetLayoutView="90" workbookViewId="0">
      <pane xSplit="3" ySplit="5" topLeftCell="D41" activePane="bottomRight" state="frozen"/>
      <selection activeCell="A3" sqref="A3"/>
      <selection pane="topRight" activeCell="D3" sqref="D3"/>
      <selection pane="bottomLeft" activeCell="A8" sqref="A8"/>
      <selection pane="bottomRight" activeCell="G43" sqref="G43"/>
    </sheetView>
  </sheetViews>
  <sheetFormatPr defaultColWidth="10" defaultRowHeight="19.8"/>
  <cols>
    <col min="1" max="1" width="38.5546875" style="265" customWidth="1"/>
    <col min="2" max="2" width="5.21875" style="262" customWidth="1"/>
    <col min="3" max="3" width="12.44140625" style="263" customWidth="1"/>
    <col min="4" max="5" width="17.109375" style="735" bestFit="1" customWidth="1"/>
    <col min="6" max="6" width="16.109375" style="735" customWidth="1"/>
    <col min="7" max="7" width="21.88671875" style="735" bestFit="1" customWidth="1"/>
    <col min="8" max="8" width="20.6640625" style="735" customWidth="1"/>
    <col min="9" max="9" width="16" style="262" customWidth="1"/>
    <col min="10" max="10" width="20.6640625" style="262" customWidth="1"/>
    <col min="11" max="11" width="19.77734375" style="262" customWidth="1"/>
    <col min="12" max="13" width="27.88671875" style="262" bestFit="1" customWidth="1"/>
    <col min="14" max="14" width="12.88671875" style="262" customWidth="1"/>
    <col min="15" max="16384" width="10" style="262"/>
  </cols>
  <sheetData>
    <row r="1" spans="1:13">
      <c r="A1" s="261" t="s">
        <v>321</v>
      </c>
    </row>
    <row r="2" spans="1:13" ht="33">
      <c r="A2" s="1217" t="s">
        <v>322</v>
      </c>
      <c r="B2" s="1217"/>
      <c r="C2" s="1217"/>
      <c r="D2" s="1217"/>
      <c r="E2" s="1217"/>
      <c r="F2" s="1217"/>
      <c r="G2" s="1217"/>
      <c r="H2" s="1217"/>
      <c r="I2" s="1217"/>
      <c r="J2" s="264"/>
    </row>
    <row r="3" spans="1:13" ht="25.2" customHeight="1">
      <c r="A3" s="1219" t="s">
        <v>192</v>
      </c>
      <c r="B3" s="1219"/>
      <c r="C3" s="1219"/>
      <c r="D3" s="1219"/>
      <c r="E3" s="1219"/>
      <c r="F3" s="1219"/>
      <c r="G3" s="1219"/>
      <c r="H3" s="1219"/>
      <c r="I3" s="1219"/>
    </row>
    <row r="4" spans="1:13" ht="19.2" customHeight="1">
      <c r="A4" s="1218" t="str">
        <f>來源餘絀表!A4</f>
        <v xml:space="preserve">中 華 民 國 106年 6 月份 </v>
      </c>
      <c r="B4" s="1218"/>
      <c r="C4" s="1218"/>
      <c r="D4" s="1218"/>
      <c r="E4" s="1218"/>
      <c r="F4" s="1218"/>
      <c r="G4" s="1218"/>
      <c r="H4" s="1218"/>
      <c r="I4" s="1218"/>
    </row>
    <row r="5" spans="1:13" ht="17.25" customHeight="1">
      <c r="A5" s="265" t="s">
        <v>594</v>
      </c>
      <c r="I5" s="266" t="s">
        <v>193</v>
      </c>
      <c r="J5" s="819" t="s">
        <v>672</v>
      </c>
    </row>
    <row r="6" spans="1:13">
      <c r="A6" s="1225" t="s">
        <v>194</v>
      </c>
      <c r="B6" s="1226"/>
      <c r="C6" s="268" t="s">
        <v>599</v>
      </c>
      <c r="D6" s="736" t="s">
        <v>664</v>
      </c>
      <c r="E6" s="737"/>
      <c r="F6" s="738"/>
      <c r="G6" s="736" t="s">
        <v>665</v>
      </c>
      <c r="H6" s="737"/>
      <c r="I6" s="269"/>
      <c r="J6" s="270" t="s">
        <v>323</v>
      </c>
      <c r="K6" s="271"/>
      <c r="L6" s="270" t="s">
        <v>324</v>
      </c>
      <c r="M6" s="271"/>
    </row>
    <row r="7" spans="1:13" s="263" customFormat="1">
      <c r="A7" s="272" t="s">
        <v>195</v>
      </c>
      <c r="B7" s="267" t="s">
        <v>598</v>
      </c>
      <c r="C7" s="273" t="s">
        <v>600</v>
      </c>
      <c r="D7" s="774" t="s">
        <v>601</v>
      </c>
      <c r="E7" s="775" t="s">
        <v>602</v>
      </c>
      <c r="F7" s="739" t="s">
        <v>603</v>
      </c>
      <c r="G7" s="774" t="s">
        <v>601</v>
      </c>
      <c r="H7" s="775" t="s">
        <v>602</v>
      </c>
      <c r="I7" s="274" t="s">
        <v>604</v>
      </c>
      <c r="J7" s="275" t="s">
        <v>601</v>
      </c>
      <c r="K7" s="276" t="s">
        <v>602</v>
      </c>
      <c r="L7" s="275" t="s">
        <v>601</v>
      </c>
      <c r="M7" s="276" t="s">
        <v>602</v>
      </c>
    </row>
    <row r="8" spans="1:13" s="281" customFormat="1">
      <c r="A8" s="277" t="s">
        <v>196</v>
      </c>
      <c r="B8" s="278"/>
      <c r="C8" s="279"/>
      <c r="D8" s="740"/>
      <c r="E8" s="740"/>
      <c r="F8" s="740"/>
      <c r="G8" s="740"/>
      <c r="H8" s="740"/>
      <c r="I8" s="280"/>
      <c r="J8" s="1213"/>
      <c r="K8" s="1214"/>
      <c r="L8" s="1214"/>
      <c r="M8" s="1214"/>
    </row>
    <row r="9" spans="1:13" s="263" customFormat="1">
      <c r="A9" s="282" t="s">
        <v>197</v>
      </c>
      <c r="B9" s="1229" t="s">
        <v>198</v>
      </c>
      <c r="C9" s="283" t="s">
        <v>605</v>
      </c>
      <c r="D9" s="876">
        <v>188229312</v>
      </c>
      <c r="E9" s="877">
        <v>74115000</v>
      </c>
      <c r="F9" s="741">
        <f>IF(E9=0,0,D9/E9*100)</f>
        <v>253.97</v>
      </c>
      <c r="G9" s="876">
        <v>4345557621</v>
      </c>
      <c r="H9" s="877">
        <v>1718029000</v>
      </c>
      <c r="I9" s="1047">
        <f t="shared" ref="I9:I30" si="0">ROUND(IF(H9=0,0,(G9-H9)/H9*100),2)</f>
        <v>152.94</v>
      </c>
      <c r="J9" s="284">
        <v>14959246</v>
      </c>
      <c r="K9" s="284">
        <v>28687000</v>
      </c>
      <c r="L9" s="284">
        <v>276311764</v>
      </c>
      <c r="M9" s="284">
        <v>596628000</v>
      </c>
    </row>
    <row r="10" spans="1:13" s="263" customFormat="1">
      <c r="A10" s="285"/>
      <c r="B10" s="1228"/>
      <c r="C10" s="286" t="s">
        <v>600</v>
      </c>
      <c r="D10" s="723">
        <f>D9+J10</f>
        <v>223483038</v>
      </c>
      <c r="E10" s="723">
        <f>E9+K10</f>
        <v>108330000</v>
      </c>
      <c r="F10" s="742">
        <f>IF(E10=0,0,D10/E10*100)</f>
        <v>206.3</v>
      </c>
      <c r="G10" s="723">
        <f>G9+L10</f>
        <v>4906303989</v>
      </c>
      <c r="H10" s="723">
        <f>H9+M10</f>
        <v>2421922000</v>
      </c>
      <c r="I10" s="1048">
        <f t="shared" si="0"/>
        <v>102.58</v>
      </c>
      <c r="J10" s="284">
        <v>35253726</v>
      </c>
      <c r="K10" s="284">
        <v>34215000</v>
      </c>
      <c r="L10" s="284">
        <v>560746368</v>
      </c>
      <c r="M10" s="284">
        <v>703893000</v>
      </c>
    </row>
    <row r="11" spans="1:13" s="263" customFormat="1">
      <c r="A11" s="287" t="s">
        <v>199</v>
      </c>
      <c r="B11" s="288" t="s">
        <v>198</v>
      </c>
      <c r="C11" s="283" t="s">
        <v>605</v>
      </c>
      <c r="D11" s="877">
        <v>23809778</v>
      </c>
      <c r="E11" s="877">
        <v>22015000</v>
      </c>
      <c r="F11" s="744">
        <f>IF(E11=0,0,D11/E11*100)</f>
        <v>108.15</v>
      </c>
      <c r="G11" s="877">
        <v>727416752</v>
      </c>
      <c r="H11" s="877">
        <v>659484000</v>
      </c>
      <c r="I11" s="1047">
        <f t="shared" si="0"/>
        <v>10.3</v>
      </c>
      <c r="J11" s="284">
        <v>22398906</v>
      </c>
      <c r="K11" s="284">
        <v>22015000</v>
      </c>
      <c r="L11" s="284">
        <v>702780718</v>
      </c>
      <c r="M11" s="284">
        <v>659484000</v>
      </c>
    </row>
    <row r="12" spans="1:13" s="263" customFormat="1">
      <c r="A12" s="289"/>
      <c r="B12" s="286"/>
      <c r="C12" s="286" t="s">
        <v>600</v>
      </c>
      <c r="D12" s="723">
        <f>D11+J12</f>
        <v>153487630</v>
      </c>
      <c r="E12" s="723">
        <f>E11+K12</f>
        <v>160553000</v>
      </c>
      <c r="F12" s="742">
        <f>IF(E12=0,0,D12/E12*100)</f>
        <v>95.6</v>
      </c>
      <c r="G12" s="723">
        <f>G11+L12</f>
        <v>4712274714</v>
      </c>
      <c r="H12" s="743">
        <f>H11+M12</f>
        <v>4808172000</v>
      </c>
      <c r="I12" s="1048">
        <f t="shared" si="0"/>
        <v>-1.99</v>
      </c>
      <c r="J12" s="284">
        <v>129677852</v>
      </c>
      <c r="K12" s="284">
        <v>138538000</v>
      </c>
      <c r="L12" s="284">
        <v>3984857962</v>
      </c>
      <c r="M12" s="284">
        <v>4148688000</v>
      </c>
    </row>
    <row r="13" spans="1:13" s="263" customFormat="1">
      <c r="A13" s="282" t="s">
        <v>325</v>
      </c>
      <c r="B13" s="288"/>
      <c r="C13" s="283" t="s">
        <v>605</v>
      </c>
      <c r="D13" s="724"/>
      <c r="E13" s="724"/>
      <c r="F13" s="745"/>
      <c r="G13" s="724">
        <f>來源餘絀表!C37</f>
        <v>907173</v>
      </c>
      <c r="H13" s="724">
        <f>來源餘絀表!D37</f>
        <v>106000000</v>
      </c>
      <c r="I13" s="1049">
        <f t="shared" si="0"/>
        <v>-99.14</v>
      </c>
      <c r="J13" s="284"/>
      <c r="K13" s="284"/>
      <c r="L13" s="284">
        <v>2007835</v>
      </c>
      <c r="M13" s="284">
        <v>100000000</v>
      </c>
    </row>
    <row r="14" spans="1:13" s="263" customFormat="1">
      <c r="A14" s="290"/>
      <c r="B14" s="288"/>
      <c r="C14" s="288" t="s">
        <v>600</v>
      </c>
      <c r="D14" s="705"/>
      <c r="E14" s="705"/>
      <c r="F14" s="746"/>
      <c r="G14" s="743">
        <f>G13+L14</f>
        <v>26425716</v>
      </c>
      <c r="H14" s="743">
        <f>H13+M14</f>
        <v>610532000</v>
      </c>
      <c r="I14" s="1050">
        <f t="shared" si="0"/>
        <v>-95.67</v>
      </c>
      <c r="J14" s="284"/>
      <c r="K14" s="284"/>
      <c r="L14" s="284">
        <v>25518543</v>
      </c>
      <c r="M14" s="284">
        <v>504532000</v>
      </c>
    </row>
    <row r="15" spans="1:13" s="263" customFormat="1">
      <c r="A15" s="282" t="s">
        <v>326</v>
      </c>
      <c r="B15" s="291"/>
      <c r="C15" s="291" t="s">
        <v>605</v>
      </c>
      <c r="D15" s="724"/>
      <c r="E15" s="724"/>
      <c r="F15" s="745"/>
      <c r="G15" s="724">
        <f>來源餘絀表!C38</f>
        <v>80221514</v>
      </c>
      <c r="H15" s="724">
        <f>來源餘絀表!D38</f>
        <v>5000000</v>
      </c>
      <c r="I15" s="1049">
        <f t="shared" si="0"/>
        <v>1504.43</v>
      </c>
      <c r="J15" s="284"/>
      <c r="K15" s="284"/>
      <c r="L15" s="284">
        <v>2025500</v>
      </c>
      <c r="M15" s="284">
        <v>5000000</v>
      </c>
    </row>
    <row r="16" spans="1:13" s="263" customFormat="1">
      <c r="A16" s="290"/>
      <c r="B16" s="288"/>
      <c r="C16" s="286" t="s">
        <v>600</v>
      </c>
      <c r="D16" s="705"/>
      <c r="E16" s="705"/>
      <c r="F16" s="746"/>
      <c r="G16" s="743">
        <f>G15+L16</f>
        <v>151785514</v>
      </c>
      <c r="H16" s="743">
        <f>H15+M16</f>
        <v>90000000</v>
      </c>
      <c r="I16" s="1050">
        <f t="shared" si="0"/>
        <v>68.650000000000006</v>
      </c>
      <c r="J16" s="284"/>
      <c r="K16" s="284"/>
      <c r="L16" s="284">
        <v>71564000</v>
      </c>
      <c r="M16" s="284">
        <v>85000000</v>
      </c>
    </row>
    <row r="17" spans="1:13" s="263" customFormat="1">
      <c r="A17" s="282" t="s">
        <v>207</v>
      </c>
      <c r="B17" s="292"/>
      <c r="C17" s="291" t="s">
        <v>605</v>
      </c>
      <c r="D17" s="724"/>
      <c r="E17" s="724"/>
      <c r="F17" s="747"/>
      <c r="G17" s="748">
        <f>來源餘絀表!C39</f>
        <v>1860000</v>
      </c>
      <c r="H17" s="748">
        <f>來源餘絀表!D39</f>
        <v>0</v>
      </c>
      <c r="I17" s="1047">
        <f t="shared" si="0"/>
        <v>0</v>
      </c>
      <c r="J17" s="284"/>
      <c r="K17" s="284"/>
      <c r="L17" s="284">
        <v>509640547</v>
      </c>
      <c r="M17" s="284">
        <v>549468000</v>
      </c>
    </row>
    <row r="18" spans="1:13" s="263" customFormat="1">
      <c r="A18" s="293"/>
      <c r="B18" s="286"/>
      <c r="C18" s="286" t="s">
        <v>600</v>
      </c>
      <c r="D18" s="743"/>
      <c r="E18" s="743"/>
      <c r="F18" s="749"/>
      <c r="G18" s="743">
        <f>G17+L18</f>
        <v>514095547</v>
      </c>
      <c r="H18" s="743">
        <f>H17+M18</f>
        <v>550544000</v>
      </c>
      <c r="I18" s="1048">
        <f t="shared" si="0"/>
        <v>-6.62</v>
      </c>
      <c r="J18" s="284"/>
      <c r="K18" s="284"/>
      <c r="L18" s="284">
        <v>512235547</v>
      </c>
      <c r="M18" s="284">
        <v>550544000</v>
      </c>
    </row>
    <row r="19" spans="1:13" s="263" customFormat="1">
      <c r="A19" s="282" t="s">
        <v>114</v>
      </c>
      <c r="B19" s="1227"/>
      <c r="C19" s="291" t="s">
        <v>605</v>
      </c>
      <c r="D19" s="724"/>
      <c r="E19" s="724"/>
      <c r="F19" s="747"/>
      <c r="G19" s="748">
        <f>來源餘絀表!C40</f>
        <v>110000000</v>
      </c>
      <c r="H19" s="748">
        <f>來源餘絀表!D40</f>
        <v>85000000</v>
      </c>
      <c r="I19" s="1047">
        <f t="shared" si="0"/>
        <v>29.41</v>
      </c>
      <c r="J19" s="284"/>
      <c r="K19" s="284"/>
      <c r="L19" s="284">
        <v>0</v>
      </c>
      <c r="M19" s="284">
        <v>5500000</v>
      </c>
    </row>
    <row r="20" spans="1:13" s="263" customFormat="1">
      <c r="A20" s="285"/>
      <c r="B20" s="1228"/>
      <c r="C20" s="286" t="s">
        <v>600</v>
      </c>
      <c r="D20" s="743"/>
      <c r="E20" s="743"/>
      <c r="F20" s="749"/>
      <c r="G20" s="743">
        <f>G19+L20</f>
        <v>140000000</v>
      </c>
      <c r="H20" s="743">
        <f>H19+M20</f>
        <v>109600000</v>
      </c>
      <c r="I20" s="1048">
        <f t="shared" si="0"/>
        <v>27.74</v>
      </c>
      <c r="J20" s="284"/>
      <c r="K20" s="284"/>
      <c r="L20" s="284">
        <v>30000000</v>
      </c>
      <c r="M20" s="284">
        <v>24600000</v>
      </c>
    </row>
    <row r="21" spans="1:13" s="263" customFormat="1">
      <c r="A21" s="294" t="s">
        <v>336</v>
      </c>
      <c r="B21" s="288"/>
      <c r="C21" s="291" t="s">
        <v>605</v>
      </c>
      <c r="D21" s="724"/>
      <c r="E21" s="724"/>
      <c r="F21" s="745"/>
      <c r="G21" s="748">
        <f>來源餘絀表!C41</f>
        <v>10567000</v>
      </c>
      <c r="H21" s="748">
        <f>來源餘絀表!D41</f>
        <v>5000000</v>
      </c>
      <c r="I21" s="1049">
        <f t="shared" si="0"/>
        <v>111.34</v>
      </c>
      <c r="J21" s="284"/>
      <c r="K21" s="284"/>
      <c r="L21" s="284">
        <v>15383000</v>
      </c>
      <c r="M21" s="284">
        <v>2021000</v>
      </c>
    </row>
    <row r="22" spans="1:13" s="263" customFormat="1">
      <c r="A22" s="294"/>
      <c r="B22" s="288"/>
      <c r="C22" s="288" t="s">
        <v>600</v>
      </c>
      <c r="D22" s="750"/>
      <c r="E22" s="750"/>
      <c r="F22" s="746"/>
      <c r="G22" s="743">
        <f>G21+L22</f>
        <v>86069000</v>
      </c>
      <c r="H22" s="743">
        <f>H21+M22</f>
        <v>57021000</v>
      </c>
      <c r="I22" s="1050">
        <f t="shared" si="0"/>
        <v>50.94</v>
      </c>
      <c r="J22" s="295"/>
      <c r="K22" s="295"/>
      <c r="L22" s="284">
        <v>75502000</v>
      </c>
      <c r="M22" s="284">
        <v>52021000</v>
      </c>
    </row>
    <row r="23" spans="1:13" s="263" customFormat="1">
      <c r="A23" s="282" t="s">
        <v>974</v>
      </c>
      <c r="B23" s="292"/>
      <c r="C23" s="291" t="s">
        <v>605</v>
      </c>
      <c r="D23" s="751"/>
      <c r="E23" s="751"/>
      <c r="F23" s="747"/>
      <c r="G23" s="748">
        <f>來源餘絀表!C33</f>
        <v>964611075</v>
      </c>
      <c r="H23" s="748">
        <f>來源餘絀表!D33</f>
        <v>1319120000</v>
      </c>
      <c r="I23" s="1047">
        <f t="shared" si="0"/>
        <v>-26.87</v>
      </c>
      <c r="J23" s="296"/>
      <c r="K23" s="296"/>
      <c r="L23" s="284">
        <v>0</v>
      </c>
      <c r="M23" s="284">
        <v>0</v>
      </c>
    </row>
    <row r="24" spans="1:13" s="263" customFormat="1">
      <c r="A24" s="285"/>
      <c r="B24" s="286"/>
      <c r="C24" s="286" t="s">
        <v>600</v>
      </c>
      <c r="D24" s="743"/>
      <c r="E24" s="743"/>
      <c r="F24" s="749"/>
      <c r="G24" s="905">
        <f>G23+L24</f>
        <v>964611075</v>
      </c>
      <c r="H24" s="743">
        <f>H23+M24</f>
        <v>1319120000</v>
      </c>
      <c r="I24" s="1048">
        <f t="shared" si="0"/>
        <v>-26.87</v>
      </c>
      <c r="J24" s="296"/>
      <c r="K24" s="296"/>
      <c r="L24" s="284">
        <v>0</v>
      </c>
      <c r="M24" s="284">
        <v>0</v>
      </c>
    </row>
    <row r="25" spans="1:13" s="263" customFormat="1">
      <c r="A25" s="282" t="s">
        <v>994</v>
      </c>
      <c r="B25" s="288"/>
      <c r="C25" s="291" t="s">
        <v>605</v>
      </c>
      <c r="D25" s="751"/>
      <c r="E25" s="751"/>
      <c r="F25" s="747"/>
      <c r="G25" s="748">
        <f>來源餘絀表!C42</f>
        <v>724000</v>
      </c>
      <c r="H25" s="748">
        <f>來源餘絀表!D42</f>
        <v>2000000</v>
      </c>
      <c r="I25" s="1047">
        <f t="shared" si="0"/>
        <v>-63.8</v>
      </c>
      <c r="J25" s="296"/>
      <c r="K25" s="296"/>
      <c r="L25" s="284">
        <v>0</v>
      </c>
      <c r="M25" s="284">
        <v>2000000</v>
      </c>
    </row>
    <row r="26" spans="1:13" s="263" customFormat="1">
      <c r="A26" s="285"/>
      <c r="B26" s="286"/>
      <c r="C26" s="286" t="s">
        <v>600</v>
      </c>
      <c r="D26" s="743"/>
      <c r="E26" s="743"/>
      <c r="F26" s="749"/>
      <c r="G26" s="743">
        <f>G25+L26</f>
        <v>9170795</v>
      </c>
      <c r="H26" s="743">
        <f>H25+M26</f>
        <v>9500000</v>
      </c>
      <c r="I26" s="1048">
        <f t="shared" si="0"/>
        <v>-3.47</v>
      </c>
      <c r="J26" s="296"/>
      <c r="K26" s="296"/>
      <c r="L26" s="284">
        <v>8446795</v>
      </c>
      <c r="M26" s="284">
        <v>7500000</v>
      </c>
    </row>
    <row r="27" spans="1:13" s="263" customFormat="1">
      <c r="A27" s="282" t="s">
        <v>337</v>
      </c>
      <c r="B27" s="288"/>
      <c r="C27" s="291" t="s">
        <v>605</v>
      </c>
      <c r="D27" s="751"/>
      <c r="E27" s="751"/>
      <c r="F27" s="747"/>
      <c r="G27" s="748">
        <f>來源餘絀表!C43</f>
        <v>0</v>
      </c>
      <c r="H27" s="748">
        <f>來源餘絀表!D43</f>
        <v>48616000</v>
      </c>
      <c r="I27" s="1047">
        <f t="shared" si="0"/>
        <v>-100</v>
      </c>
      <c r="J27" s="296"/>
      <c r="K27" s="296"/>
      <c r="L27" s="284">
        <v>14000</v>
      </c>
      <c r="M27" s="284">
        <v>0</v>
      </c>
    </row>
    <row r="28" spans="1:13" s="263" customFormat="1">
      <c r="A28" s="285"/>
      <c r="B28" s="286"/>
      <c r="C28" s="286" t="s">
        <v>600</v>
      </c>
      <c r="D28" s="743"/>
      <c r="E28" s="743"/>
      <c r="F28" s="749"/>
      <c r="G28" s="743">
        <f>G27+L28</f>
        <v>14000</v>
      </c>
      <c r="H28" s="743">
        <f>H27+M28</f>
        <v>48616000</v>
      </c>
      <c r="I28" s="1048">
        <f t="shared" si="0"/>
        <v>-99.97</v>
      </c>
      <c r="J28" s="296"/>
      <c r="K28" s="296"/>
      <c r="L28" s="284">
        <v>14000</v>
      </c>
      <c r="M28" s="284">
        <v>0</v>
      </c>
    </row>
    <row r="29" spans="1:13" s="263" customFormat="1">
      <c r="A29" s="282" t="s">
        <v>881</v>
      </c>
      <c r="B29" s="288"/>
      <c r="C29" s="291" t="s">
        <v>605</v>
      </c>
      <c r="D29" s="751"/>
      <c r="E29" s="751"/>
      <c r="F29" s="747"/>
      <c r="G29" s="748">
        <f>來源餘絀表!C44</f>
        <v>7804985</v>
      </c>
      <c r="H29" s="748">
        <f>來源餘絀表!D44</f>
        <v>0</v>
      </c>
      <c r="I29" s="1047">
        <f t="shared" si="0"/>
        <v>0</v>
      </c>
      <c r="J29" s="296"/>
      <c r="K29" s="296"/>
      <c r="L29" s="284">
        <v>250326</v>
      </c>
      <c r="M29" s="284">
        <v>0</v>
      </c>
    </row>
    <row r="30" spans="1:13" s="263" customFormat="1">
      <c r="A30" s="285"/>
      <c r="B30" s="286"/>
      <c r="C30" s="286" t="s">
        <v>600</v>
      </c>
      <c r="D30" s="743"/>
      <c r="E30" s="743"/>
      <c r="F30" s="749"/>
      <c r="G30" s="743">
        <f>G29+L30</f>
        <v>23830774</v>
      </c>
      <c r="H30" s="743">
        <f>H29+M30</f>
        <v>0</v>
      </c>
      <c r="I30" s="1048">
        <f t="shared" si="0"/>
        <v>0</v>
      </c>
      <c r="J30" s="296"/>
      <c r="K30" s="296"/>
      <c r="L30" s="284">
        <v>16025789</v>
      </c>
      <c r="M30" s="284">
        <v>0</v>
      </c>
    </row>
    <row r="31" spans="1:13">
      <c r="A31" s="297" t="s">
        <v>327</v>
      </c>
      <c r="B31" s="274"/>
      <c r="C31" s="274"/>
      <c r="D31" s="752"/>
      <c r="E31" s="752"/>
      <c r="F31" s="752"/>
      <c r="G31" s="752"/>
      <c r="H31" s="752"/>
      <c r="I31" s="1051"/>
      <c r="J31" s="296"/>
      <c r="K31" s="296"/>
      <c r="L31" s="284"/>
      <c r="M31" s="284"/>
    </row>
    <row r="32" spans="1:13" ht="20.25" customHeight="1">
      <c r="A32" s="298" t="s">
        <v>200</v>
      </c>
      <c r="B32" s="299"/>
      <c r="C32" s="300" t="s">
        <v>605</v>
      </c>
      <c r="D32" s="725"/>
      <c r="E32" s="725"/>
      <c r="F32" s="725"/>
      <c r="G32" s="676">
        <f>來源餘絀表!C45</f>
        <v>18852270</v>
      </c>
      <c r="H32" s="676">
        <f>來源餘絀表!D45</f>
        <v>28336000</v>
      </c>
      <c r="I32" s="1052">
        <f t="shared" ref="I32:I44" si="1">ROUND(IF(H32=0,0,(G32-H32)/H32*100),2)</f>
        <v>-33.47</v>
      </c>
      <c r="J32" s="296"/>
      <c r="K32" s="296"/>
      <c r="L32" s="284">
        <v>17405150</v>
      </c>
      <c r="M32" s="284">
        <v>35816000</v>
      </c>
    </row>
    <row r="33" spans="1:14" ht="20.25" customHeight="1">
      <c r="A33" s="302"/>
      <c r="B33" s="273"/>
      <c r="C33" s="273" t="s">
        <v>600</v>
      </c>
      <c r="D33" s="753"/>
      <c r="E33" s="753"/>
      <c r="F33" s="753"/>
      <c r="G33" s="677">
        <f>G32+L33</f>
        <v>84836870</v>
      </c>
      <c r="H33" s="677">
        <f>H32+M33</f>
        <v>115337000</v>
      </c>
      <c r="I33" s="1053">
        <f t="shared" si="1"/>
        <v>-26.44</v>
      </c>
      <c r="J33" s="296"/>
      <c r="K33" s="296"/>
      <c r="L33" s="301">
        <v>65984600</v>
      </c>
      <c r="M33" s="301">
        <v>87001000</v>
      </c>
    </row>
    <row r="34" spans="1:14">
      <c r="A34" s="372" t="s">
        <v>201</v>
      </c>
      <c r="B34" s="1221" t="s">
        <v>202</v>
      </c>
      <c r="C34" s="305" t="s">
        <v>605</v>
      </c>
      <c r="D34" s="878">
        <v>216233</v>
      </c>
      <c r="E34" s="878">
        <v>288144</v>
      </c>
      <c r="F34" s="754">
        <f t="shared" ref="F34:F39" si="2">IF(E34=0,0,D34/E34*100)</f>
        <v>75.040000000000006</v>
      </c>
      <c r="G34" s="878">
        <v>56957377</v>
      </c>
      <c r="H34" s="878">
        <v>37646000</v>
      </c>
      <c r="I34" s="1054">
        <f t="shared" si="1"/>
        <v>51.3</v>
      </c>
      <c r="J34" s="296">
        <v>384057</v>
      </c>
      <c r="K34" s="296">
        <v>307878</v>
      </c>
      <c r="L34" s="303">
        <v>41584551</v>
      </c>
      <c r="M34" s="303">
        <v>42443000</v>
      </c>
      <c r="N34" s="307"/>
    </row>
    <row r="35" spans="1:14" ht="19.5" customHeight="1">
      <c r="A35" s="302"/>
      <c r="B35" s="1222"/>
      <c r="C35" s="273" t="s">
        <v>600</v>
      </c>
      <c r="D35" s="677">
        <f>D34+J35</f>
        <v>1762812</v>
      </c>
      <c r="E35" s="677">
        <f>E34+K35</f>
        <v>2365419</v>
      </c>
      <c r="F35" s="755">
        <f t="shared" si="2"/>
        <v>74.52</v>
      </c>
      <c r="G35" s="677">
        <f>G34+L35</f>
        <v>211951511</v>
      </c>
      <c r="H35" s="677">
        <f>H34+M35</f>
        <v>174072000</v>
      </c>
      <c r="I35" s="1055">
        <f t="shared" si="1"/>
        <v>21.76</v>
      </c>
      <c r="J35" s="296">
        <v>1546579</v>
      </c>
      <c r="K35" s="296">
        <v>2077275</v>
      </c>
      <c r="L35" s="690">
        <v>154994134</v>
      </c>
      <c r="M35" s="690">
        <v>136426000</v>
      </c>
      <c r="N35" s="307"/>
    </row>
    <row r="36" spans="1:14" ht="20.25" customHeight="1">
      <c r="A36" s="304" t="s">
        <v>295</v>
      </c>
      <c r="B36" s="691" t="s">
        <v>296</v>
      </c>
      <c r="C36" s="305" t="s">
        <v>605</v>
      </c>
      <c r="D36" s="879">
        <v>743662</v>
      </c>
      <c r="E36" s="878">
        <v>577686</v>
      </c>
      <c r="F36" s="756">
        <f t="shared" si="2"/>
        <v>128.72999999999999</v>
      </c>
      <c r="G36" s="876">
        <v>27193630</v>
      </c>
      <c r="H36" s="876">
        <v>40229000</v>
      </c>
      <c r="I36" s="1054">
        <f t="shared" si="1"/>
        <v>-32.4</v>
      </c>
      <c r="J36" s="296">
        <v>852611</v>
      </c>
      <c r="K36" s="296">
        <v>577686</v>
      </c>
      <c r="L36" s="303">
        <v>10876185</v>
      </c>
      <c r="M36" s="303">
        <v>37214000</v>
      </c>
    </row>
    <row r="37" spans="1:14" ht="20.25" customHeight="1">
      <c r="A37" s="302"/>
      <c r="B37" s="692" t="s">
        <v>297</v>
      </c>
      <c r="C37" s="273" t="s">
        <v>600</v>
      </c>
      <c r="D37" s="880">
        <f>D36+J37</f>
        <v>4359826</v>
      </c>
      <c r="E37" s="677">
        <f>E36+K37</f>
        <v>3466116</v>
      </c>
      <c r="F37" s="757">
        <f t="shared" si="2"/>
        <v>125.78</v>
      </c>
      <c r="G37" s="677">
        <f>G36+L37</f>
        <v>136317598</v>
      </c>
      <c r="H37" s="677">
        <f>H36+M37</f>
        <v>203405000</v>
      </c>
      <c r="I37" s="1053">
        <f t="shared" si="1"/>
        <v>-32.979999999999997</v>
      </c>
      <c r="J37" s="296">
        <v>3616164</v>
      </c>
      <c r="K37" s="296">
        <v>2888430</v>
      </c>
      <c r="L37" s="690">
        <v>109123968</v>
      </c>
      <c r="M37" s="690">
        <v>163176000</v>
      </c>
    </row>
    <row r="38" spans="1:14">
      <c r="A38" s="304" t="s">
        <v>298</v>
      </c>
      <c r="B38" s="1223" t="s">
        <v>202</v>
      </c>
      <c r="C38" s="305" t="s">
        <v>605</v>
      </c>
      <c r="D38" s="876">
        <v>0</v>
      </c>
      <c r="E38" s="877">
        <v>15000</v>
      </c>
      <c r="F38" s="756">
        <f t="shared" si="2"/>
        <v>0</v>
      </c>
      <c r="G38" s="876">
        <v>9387613</v>
      </c>
      <c r="H38" s="877">
        <v>5773000</v>
      </c>
      <c r="I38" s="1052">
        <f t="shared" si="1"/>
        <v>62.61</v>
      </c>
      <c r="J38" s="296">
        <v>0</v>
      </c>
      <c r="K38" s="296">
        <v>0</v>
      </c>
      <c r="L38" s="303">
        <v>567832</v>
      </c>
      <c r="M38" s="303">
        <v>6818000</v>
      </c>
    </row>
    <row r="39" spans="1:14" ht="19.5" customHeight="1">
      <c r="A39" s="302"/>
      <c r="B39" s="1224"/>
      <c r="C39" s="273" t="s">
        <v>600</v>
      </c>
      <c r="D39" s="677">
        <f>D38+J39</f>
        <v>0</v>
      </c>
      <c r="E39" s="677">
        <f>E38+K39</f>
        <v>15000</v>
      </c>
      <c r="F39" s="757">
        <f t="shared" si="2"/>
        <v>0</v>
      </c>
      <c r="G39" s="677">
        <f>G38+L39</f>
        <v>23914303</v>
      </c>
      <c r="H39" s="677">
        <f>H38+M39</f>
        <v>39564000</v>
      </c>
      <c r="I39" s="1053">
        <f t="shared" si="1"/>
        <v>-39.56</v>
      </c>
      <c r="J39" s="295">
        <v>0</v>
      </c>
      <c r="K39" s="295">
        <v>0</v>
      </c>
      <c r="L39" s="301">
        <v>14526690</v>
      </c>
      <c r="M39" s="306">
        <v>33791000</v>
      </c>
    </row>
    <row r="40" spans="1:14" ht="19.5" customHeight="1">
      <c r="A40" s="304" t="s">
        <v>299</v>
      </c>
      <c r="B40" s="299"/>
      <c r="C40" s="305" t="s">
        <v>605</v>
      </c>
      <c r="D40" s="758"/>
      <c r="E40" s="758"/>
      <c r="F40" s="758"/>
      <c r="G40" s="676">
        <f>來源餘絀表!C49</f>
        <v>10249124</v>
      </c>
      <c r="H40" s="676">
        <f>來源餘絀表!D49</f>
        <v>15440000</v>
      </c>
      <c r="I40" s="1056">
        <f t="shared" si="1"/>
        <v>-33.619999999999997</v>
      </c>
      <c r="J40" s="308"/>
      <c r="K40" s="308"/>
      <c r="L40" s="303">
        <v>17116818</v>
      </c>
      <c r="M40" s="303">
        <v>16097000</v>
      </c>
    </row>
    <row r="41" spans="1:14" ht="19.5" customHeight="1">
      <c r="A41" s="694"/>
      <c r="B41" s="299"/>
      <c r="C41" s="273" t="s">
        <v>600</v>
      </c>
      <c r="D41" s="758"/>
      <c r="E41" s="758"/>
      <c r="F41" s="758"/>
      <c r="G41" s="677">
        <f>G40+L41</f>
        <v>44102247</v>
      </c>
      <c r="H41" s="677">
        <f>H40+M41</f>
        <v>63016000</v>
      </c>
      <c r="I41" s="1053">
        <f t="shared" si="1"/>
        <v>-30.01</v>
      </c>
      <c r="J41" s="308"/>
      <c r="K41" s="308"/>
      <c r="L41" s="301">
        <v>33853123</v>
      </c>
      <c r="M41" s="301">
        <v>47576000</v>
      </c>
    </row>
    <row r="42" spans="1:14">
      <c r="A42" s="695" t="s">
        <v>203</v>
      </c>
      <c r="B42" s="309"/>
      <c r="C42" s="309"/>
      <c r="D42" s="759"/>
      <c r="E42" s="759"/>
      <c r="F42" s="760"/>
      <c r="G42" s="705"/>
      <c r="H42" s="705"/>
      <c r="I42" s="1057"/>
      <c r="J42" s="310"/>
      <c r="K42" s="310"/>
      <c r="L42" s="303"/>
      <c r="M42" s="303"/>
    </row>
    <row r="43" spans="1:14" ht="19.2" customHeight="1">
      <c r="A43" s="298" t="s">
        <v>328</v>
      </c>
      <c r="B43" s="299"/>
      <c r="C43" s="300" t="s">
        <v>605</v>
      </c>
      <c r="D43" s="761"/>
      <c r="E43" s="761"/>
      <c r="F43" s="762"/>
      <c r="G43" s="676">
        <f>來源餘絀表!C51</f>
        <v>589670636</v>
      </c>
      <c r="H43" s="676">
        <f>來源餘絀表!D51</f>
        <v>0</v>
      </c>
      <c r="I43" s="1047">
        <f t="shared" si="1"/>
        <v>0</v>
      </c>
      <c r="J43" s="284"/>
      <c r="K43" s="284"/>
      <c r="L43" s="284">
        <v>224634751</v>
      </c>
      <c r="M43" s="284">
        <v>0</v>
      </c>
    </row>
    <row r="44" spans="1:14" ht="19.2" customHeight="1">
      <c r="A44" s="311" t="s">
        <v>329</v>
      </c>
      <c r="B44" s="273"/>
      <c r="C44" s="273" t="s">
        <v>600</v>
      </c>
      <c r="D44" s="763"/>
      <c r="E44" s="763"/>
      <c r="F44" s="764"/>
      <c r="G44" s="677">
        <f>G43+L44</f>
        <v>2493332307</v>
      </c>
      <c r="H44" s="677">
        <f>H43+M44</f>
        <v>1085778000</v>
      </c>
      <c r="I44" s="1048">
        <f t="shared" si="1"/>
        <v>129.63999999999999</v>
      </c>
      <c r="J44" s="284"/>
      <c r="K44" s="284"/>
      <c r="L44" s="284">
        <v>1903661671</v>
      </c>
      <c r="M44" s="284">
        <v>1085778000</v>
      </c>
    </row>
    <row r="45" spans="1:14" s="263" customFormat="1">
      <c r="A45" s="695" t="s">
        <v>300</v>
      </c>
      <c r="B45" s="309"/>
      <c r="C45" s="309"/>
      <c r="D45" s="705"/>
      <c r="E45" s="705"/>
      <c r="F45" s="705"/>
      <c r="G45" s="705"/>
      <c r="H45" s="705"/>
      <c r="I45" s="1058"/>
      <c r="J45" s="284"/>
      <c r="K45" s="284"/>
      <c r="L45" s="284"/>
      <c r="M45" s="284"/>
    </row>
    <row r="46" spans="1:14" s="263" customFormat="1">
      <c r="A46" s="298" t="s">
        <v>301</v>
      </c>
      <c r="B46" s="1220"/>
      <c r="C46" s="300" t="s">
        <v>605</v>
      </c>
      <c r="D46" s="751"/>
      <c r="E46" s="751"/>
      <c r="F46" s="751"/>
      <c r="G46" s="676">
        <f>來源餘絀表!C52</f>
        <v>4141238</v>
      </c>
      <c r="H46" s="676">
        <f>來源餘絀表!D52</f>
        <v>1141000</v>
      </c>
      <c r="I46" s="1047">
        <f>ROUND(IF(H46=0,0,(G46-H46)/H46*100),2)</f>
        <v>262.95</v>
      </c>
      <c r="J46" s="284"/>
      <c r="K46" s="284"/>
      <c r="L46" s="284">
        <v>40186</v>
      </c>
      <c r="M46" s="284">
        <v>1071000</v>
      </c>
    </row>
    <row r="47" spans="1:14" s="263" customFormat="1">
      <c r="A47" s="311"/>
      <c r="B47" s="1216"/>
      <c r="C47" s="273" t="s">
        <v>600</v>
      </c>
      <c r="D47" s="743"/>
      <c r="E47" s="743"/>
      <c r="F47" s="743"/>
      <c r="G47" s="677">
        <f>G46+L47</f>
        <v>8477684</v>
      </c>
      <c r="H47" s="677">
        <f>H46+M47</f>
        <v>9547000</v>
      </c>
      <c r="I47" s="1048">
        <f>ROUND(IF(H47=0,0,(G47-H47)/H47*100),2)</f>
        <v>-11.2</v>
      </c>
      <c r="J47" s="284"/>
      <c r="K47" s="284"/>
      <c r="L47" s="284">
        <v>4336446</v>
      </c>
      <c r="M47" s="284">
        <v>8406000</v>
      </c>
    </row>
    <row r="48" spans="1:14" s="263" customFormat="1" hidden="1">
      <c r="A48" s="304" t="s">
        <v>204</v>
      </c>
      <c r="B48" s="1215"/>
      <c r="C48" s="305" t="s">
        <v>605</v>
      </c>
      <c r="D48" s="751"/>
      <c r="E48" s="751"/>
      <c r="F48" s="751"/>
      <c r="G48" s="676">
        <f>來源餘絀表!C53</f>
        <v>0</v>
      </c>
      <c r="H48" s="676">
        <f>來源餘絀表!D53</f>
        <v>0</v>
      </c>
      <c r="I48" s="1047">
        <f>ROUND(IF(H48=0,0,(G48-H48)/H48*100),2)</f>
        <v>0</v>
      </c>
      <c r="J48" s="284"/>
      <c r="K48" s="284"/>
      <c r="L48" s="284">
        <v>0</v>
      </c>
      <c r="M48" s="284">
        <v>0</v>
      </c>
    </row>
    <row r="49" spans="1:13" s="263" customFormat="1" hidden="1">
      <c r="A49" s="311"/>
      <c r="B49" s="1216"/>
      <c r="C49" s="273" t="s">
        <v>600</v>
      </c>
      <c r="D49" s="743"/>
      <c r="E49" s="743"/>
      <c r="F49" s="743"/>
      <c r="G49" s="677">
        <f>G48+L48</f>
        <v>0</v>
      </c>
      <c r="H49" s="677">
        <f>H48+M48</f>
        <v>0</v>
      </c>
      <c r="I49" s="1048">
        <f>ROUND(IF(H49=0,0,(G49-H49)/H49*100),2)</f>
        <v>0</v>
      </c>
      <c r="J49" s="284"/>
      <c r="K49" s="284"/>
      <c r="L49" s="284">
        <v>0</v>
      </c>
      <c r="M49" s="284">
        <v>0</v>
      </c>
    </row>
    <row r="50" spans="1:13" s="263" customFormat="1" hidden="1">
      <c r="A50" s="304" t="s">
        <v>205</v>
      </c>
      <c r="B50" s="312"/>
      <c r="C50" s="305" t="s">
        <v>605</v>
      </c>
      <c r="D50" s="705"/>
      <c r="E50" s="705"/>
      <c r="F50" s="705"/>
      <c r="G50" s="765"/>
      <c r="H50" s="703"/>
      <c r="I50" s="1059"/>
      <c r="J50" s="284"/>
      <c r="K50" s="284"/>
      <c r="L50" s="284"/>
      <c r="M50" s="284"/>
    </row>
    <row r="51" spans="1:13" s="263" customFormat="1" hidden="1">
      <c r="A51" s="311"/>
      <c r="B51" s="312"/>
      <c r="C51" s="273" t="s">
        <v>600</v>
      </c>
      <c r="D51" s="743"/>
      <c r="E51" s="743"/>
      <c r="F51" s="743"/>
      <c r="G51" s="766"/>
      <c r="H51" s="677"/>
      <c r="I51" s="1050"/>
      <c r="J51" s="295"/>
      <c r="K51" s="295"/>
      <c r="L51" s="284"/>
      <c r="M51" s="284"/>
    </row>
    <row r="52" spans="1:13" s="263" customFormat="1" hidden="1">
      <c r="A52" s="298" t="s">
        <v>206</v>
      </c>
      <c r="B52" s="309"/>
      <c r="C52" s="305" t="s">
        <v>605</v>
      </c>
      <c r="D52" s="751"/>
      <c r="E52" s="751"/>
      <c r="F52" s="751"/>
      <c r="G52" s="679">
        <f>來源餘絀表!C54</f>
        <v>0</v>
      </c>
      <c r="H52" s="679">
        <f>來源餘絀表!D54</f>
        <v>0</v>
      </c>
      <c r="I52" s="1047">
        <f>ROUND(IF(H52=0,0,(G52-H52)/H52*100),2)</f>
        <v>0</v>
      </c>
      <c r="J52" s="296"/>
      <c r="K52" s="296"/>
      <c r="L52" s="284">
        <v>0</v>
      </c>
      <c r="M52" s="284">
        <v>0</v>
      </c>
    </row>
    <row r="53" spans="1:13" s="263" customFormat="1" hidden="1">
      <c r="A53" s="313"/>
      <c r="B53" s="273"/>
      <c r="C53" s="273" t="s">
        <v>600</v>
      </c>
      <c r="D53" s="743"/>
      <c r="E53" s="743"/>
      <c r="F53" s="743"/>
      <c r="G53" s="677">
        <f>G52+L52</f>
        <v>0</v>
      </c>
      <c r="H53" s="677">
        <f>H52+M52</f>
        <v>0</v>
      </c>
      <c r="I53" s="1048">
        <f>ROUND(IF(H53=0,0,(G53-H53)/H53*100),2)</f>
        <v>0</v>
      </c>
      <c r="J53" s="296"/>
      <c r="K53" s="296"/>
      <c r="L53" s="284">
        <v>0</v>
      </c>
      <c r="M53" s="284">
        <v>0</v>
      </c>
    </row>
    <row r="54" spans="1:13">
      <c r="A54" s="695" t="s">
        <v>302</v>
      </c>
      <c r="B54" s="309"/>
      <c r="C54" s="309"/>
      <c r="D54" s="759"/>
      <c r="E54" s="759"/>
      <c r="F54" s="760"/>
      <c r="G54" s="705"/>
      <c r="H54" s="705"/>
      <c r="I54" s="1060"/>
      <c r="J54" s="693"/>
      <c r="K54" s="693"/>
      <c r="L54" s="284"/>
      <c r="M54" s="284"/>
    </row>
    <row r="55" spans="1:13" ht="18" customHeight="1">
      <c r="A55" s="313" t="s">
        <v>303</v>
      </c>
      <c r="B55" s="299"/>
      <c r="C55" s="300" t="s">
        <v>605</v>
      </c>
      <c r="D55" s="761"/>
      <c r="E55" s="761"/>
      <c r="F55" s="767"/>
      <c r="G55" s="703">
        <f>來源餘絀表!C50</f>
        <v>141359</v>
      </c>
      <c r="H55" s="703">
        <f>來源餘絀表!D50</f>
        <v>3500000</v>
      </c>
      <c r="I55" s="1059">
        <f>ROUND(IF(H55=0,0,(G55-H55)/H55*100),2)</f>
        <v>-95.96</v>
      </c>
      <c r="J55" s="308"/>
      <c r="K55" s="308"/>
      <c r="L55" s="284">
        <v>10722000</v>
      </c>
      <c r="M55" s="284">
        <v>5000000</v>
      </c>
    </row>
    <row r="56" spans="1:13">
      <c r="A56" s="313" t="s">
        <v>976</v>
      </c>
      <c r="B56" s="273"/>
      <c r="C56" s="273" t="s">
        <v>600</v>
      </c>
      <c r="D56" s="763"/>
      <c r="E56" s="763"/>
      <c r="F56" s="768"/>
      <c r="G56" s="704">
        <f>G55+L56</f>
        <v>10863359</v>
      </c>
      <c r="H56" s="704">
        <f>H55+M56</f>
        <v>13500000</v>
      </c>
      <c r="I56" s="1048">
        <f>ROUND(IF(H56=0,0,(G56-H56)/H56*100),2)</f>
        <v>-19.53</v>
      </c>
      <c r="J56" s="308"/>
      <c r="K56" s="308"/>
      <c r="L56" s="284">
        <v>10722000</v>
      </c>
      <c r="M56" s="284">
        <v>10000000</v>
      </c>
    </row>
    <row r="57" spans="1:13">
      <c r="A57" s="695" t="s">
        <v>304</v>
      </c>
      <c r="B57" s="309"/>
      <c r="C57" s="309"/>
      <c r="D57" s="759"/>
      <c r="E57" s="759"/>
      <c r="F57" s="760"/>
      <c r="G57" s="705"/>
      <c r="H57" s="705"/>
      <c r="I57" s="1061"/>
      <c r="J57" s="308"/>
      <c r="K57" s="308"/>
      <c r="L57" s="284"/>
      <c r="M57" s="284"/>
    </row>
    <row r="58" spans="1:13" ht="22.2" customHeight="1">
      <c r="A58" s="696" t="s">
        <v>975</v>
      </c>
      <c r="B58" s="299"/>
      <c r="C58" s="300" t="s">
        <v>605</v>
      </c>
      <c r="D58" s="761"/>
      <c r="E58" s="761"/>
      <c r="F58" s="762"/>
      <c r="G58" s="679">
        <f>來源餘絀表!C55</f>
        <v>190907471</v>
      </c>
      <c r="H58" s="679">
        <f>來源餘絀表!D55</f>
        <v>132810000</v>
      </c>
      <c r="I58" s="1047">
        <f t="shared" ref="I58:I63" si="3">ROUND(IF(H58=0,0,(G58-H58)/H58*100),2)</f>
        <v>43.74</v>
      </c>
      <c r="J58" s="308"/>
      <c r="K58" s="308"/>
      <c r="L58" s="284">
        <v>102885656</v>
      </c>
      <c r="M58" s="284">
        <v>303981000</v>
      </c>
    </row>
    <row r="59" spans="1:13">
      <c r="A59" s="697"/>
      <c r="B59" s="273"/>
      <c r="C59" s="273" t="s">
        <v>600</v>
      </c>
      <c r="D59" s="763"/>
      <c r="E59" s="763"/>
      <c r="F59" s="764"/>
      <c r="G59" s="677">
        <f>G58+L59</f>
        <v>407861047</v>
      </c>
      <c r="H59" s="677">
        <f>H58+M59</f>
        <v>882202000</v>
      </c>
      <c r="I59" s="1048">
        <f t="shared" si="3"/>
        <v>-53.77</v>
      </c>
      <c r="J59" s="284"/>
      <c r="K59" s="284"/>
      <c r="L59" s="284">
        <v>216953576</v>
      </c>
      <c r="M59" s="284">
        <v>749392000</v>
      </c>
    </row>
    <row r="60" spans="1:13" ht="24" customHeight="1">
      <c r="A60" s="698" t="s">
        <v>472</v>
      </c>
      <c r="B60" s="309"/>
      <c r="C60" s="305" t="s">
        <v>605</v>
      </c>
      <c r="D60" s="769"/>
      <c r="E60" s="769"/>
      <c r="F60" s="770"/>
      <c r="G60" s="676">
        <f>來源餘絀表!C56</f>
        <v>0</v>
      </c>
      <c r="H60" s="676">
        <f>來源餘絀表!D56</f>
        <v>0</v>
      </c>
      <c r="I60" s="1047">
        <f t="shared" si="3"/>
        <v>0</v>
      </c>
      <c r="J60" s="284"/>
      <c r="K60" s="284"/>
      <c r="L60" s="284">
        <v>0</v>
      </c>
      <c r="M60" s="284">
        <v>0</v>
      </c>
    </row>
    <row r="61" spans="1:13">
      <c r="A61" s="697"/>
      <c r="B61" s="273"/>
      <c r="C61" s="273" t="s">
        <v>600</v>
      </c>
      <c r="D61" s="763"/>
      <c r="E61" s="763"/>
      <c r="F61" s="764"/>
      <c r="G61" s="677">
        <f>G60+L61</f>
        <v>0</v>
      </c>
      <c r="H61" s="677">
        <f>H60+M61</f>
        <v>500000</v>
      </c>
      <c r="I61" s="1048">
        <f t="shared" si="3"/>
        <v>-100</v>
      </c>
      <c r="J61" s="314"/>
      <c r="K61" s="315"/>
      <c r="L61" s="284">
        <v>0</v>
      </c>
      <c r="M61" s="284">
        <v>500000</v>
      </c>
    </row>
    <row r="62" spans="1:13" s="263" customFormat="1">
      <c r="A62" s="698" t="s">
        <v>882</v>
      </c>
      <c r="B62" s="292"/>
      <c r="C62" s="291" t="s">
        <v>605</v>
      </c>
      <c r="D62" s="751"/>
      <c r="E62" s="751"/>
      <c r="F62" s="747"/>
      <c r="G62" s="679">
        <f>來源餘絀表!C57</f>
        <v>36266629</v>
      </c>
      <c r="H62" s="679">
        <f>來源餘絀表!D57</f>
        <v>77800000</v>
      </c>
      <c r="I62" s="1047">
        <f t="shared" si="3"/>
        <v>-53.38</v>
      </c>
      <c r="J62" s="314"/>
      <c r="K62" s="315"/>
      <c r="L62" s="284">
        <v>136473266</v>
      </c>
      <c r="M62" s="284">
        <v>18250000</v>
      </c>
    </row>
    <row r="63" spans="1:13" s="263" customFormat="1">
      <c r="A63" s="699"/>
      <c r="B63" s="286"/>
      <c r="C63" s="286" t="s">
        <v>600</v>
      </c>
      <c r="D63" s="743"/>
      <c r="E63" s="743"/>
      <c r="F63" s="749"/>
      <c r="G63" s="677">
        <f>G62+L63</f>
        <v>1136574404</v>
      </c>
      <c r="H63" s="677">
        <f>H62+M63</f>
        <v>794370000</v>
      </c>
      <c r="I63" s="1048">
        <f t="shared" si="3"/>
        <v>43.08</v>
      </c>
      <c r="J63" s="308"/>
      <c r="K63" s="308"/>
      <c r="L63" s="284">
        <v>1100307775</v>
      </c>
      <c r="M63" s="284">
        <v>716570000</v>
      </c>
    </row>
    <row r="64" spans="1:13">
      <c r="A64" s="695" t="s">
        <v>473</v>
      </c>
      <c r="B64" s="309"/>
      <c r="C64" s="309"/>
      <c r="D64" s="759"/>
      <c r="E64" s="759"/>
      <c r="F64" s="760"/>
      <c r="G64" s="705"/>
      <c r="H64" s="705"/>
      <c r="I64" s="1061"/>
      <c r="J64" s="308"/>
      <c r="K64" s="308"/>
      <c r="L64" s="284"/>
      <c r="M64" s="284"/>
    </row>
    <row r="65" spans="1:13" ht="24" customHeight="1">
      <c r="A65" s="696" t="s">
        <v>474</v>
      </c>
      <c r="B65" s="299"/>
      <c r="C65" s="300" t="s">
        <v>605</v>
      </c>
      <c r="D65" s="761"/>
      <c r="E65" s="761"/>
      <c r="F65" s="762"/>
      <c r="G65" s="679">
        <f>來源餘絀表!C59</f>
        <v>104227123</v>
      </c>
      <c r="H65" s="679">
        <f>來源餘絀表!D59</f>
        <v>68084000</v>
      </c>
      <c r="I65" s="1047">
        <f>ROUND(IF(H65=0,0,(G65-H65)/H65*100),2)</f>
        <v>53.09</v>
      </c>
      <c r="J65" s="308"/>
      <c r="K65" s="308"/>
      <c r="L65" s="284">
        <v>23876990</v>
      </c>
      <c r="M65" s="284">
        <v>61764000</v>
      </c>
    </row>
    <row r="66" spans="1:13">
      <c r="A66" s="697"/>
      <c r="B66" s="273"/>
      <c r="C66" s="273" t="s">
        <v>600</v>
      </c>
      <c r="D66" s="763"/>
      <c r="E66" s="763"/>
      <c r="F66" s="764"/>
      <c r="G66" s="677">
        <f>G65+L66</f>
        <v>207521934</v>
      </c>
      <c r="H66" s="677">
        <f>H65+M66</f>
        <v>300370000</v>
      </c>
      <c r="I66" s="1048">
        <f>ROUND(IF(H66=0,0,(G66-H66)/H66*100),2)</f>
        <v>-30.91</v>
      </c>
      <c r="J66" s="284"/>
      <c r="K66" s="284"/>
      <c r="L66" s="284">
        <v>103294811</v>
      </c>
      <c r="M66" s="284">
        <v>232286000</v>
      </c>
    </row>
    <row r="67" spans="1:13" ht="24" customHeight="1">
      <c r="A67" s="698" t="s">
        <v>475</v>
      </c>
      <c r="B67" s="309"/>
      <c r="C67" s="305" t="s">
        <v>605</v>
      </c>
      <c r="D67" s="769"/>
      <c r="E67" s="769"/>
      <c r="F67" s="770"/>
      <c r="G67" s="676">
        <f>來源餘絀表!C62</f>
        <v>294586846</v>
      </c>
      <c r="H67" s="676">
        <f>來源餘絀表!D62</f>
        <v>429270000</v>
      </c>
      <c r="I67" s="1047">
        <f>ROUND(IF(H67=0,0,(G67-H67)/H67*100),2)</f>
        <v>-31.37</v>
      </c>
      <c r="J67" s="284"/>
      <c r="K67" s="284"/>
      <c r="L67" s="284">
        <v>376781575</v>
      </c>
      <c r="M67" s="284">
        <v>416392000</v>
      </c>
    </row>
    <row r="68" spans="1:13">
      <c r="A68" s="697"/>
      <c r="B68" s="273"/>
      <c r="C68" s="273" t="s">
        <v>600</v>
      </c>
      <c r="D68" s="763"/>
      <c r="E68" s="763"/>
      <c r="F68" s="764"/>
      <c r="G68" s="677">
        <f>G67+L68</f>
        <v>1223198554</v>
      </c>
      <c r="H68" s="677">
        <f>H67+M68</f>
        <v>1877070000</v>
      </c>
      <c r="I68" s="1048">
        <f>ROUND(IF(H68=0,0,(G68-H68)/H68*100),2)</f>
        <v>-34.83</v>
      </c>
      <c r="L68" s="667">
        <v>928611708</v>
      </c>
      <c r="M68" s="667">
        <v>1447800000</v>
      </c>
    </row>
  </sheetData>
  <mergeCells count="11">
    <mergeCell ref="J8:M8"/>
    <mergeCell ref="B48:B49"/>
    <mergeCell ref="A2:I2"/>
    <mergeCell ref="A4:I4"/>
    <mergeCell ref="A3:I3"/>
    <mergeCell ref="B46:B47"/>
    <mergeCell ref="B34:B35"/>
    <mergeCell ref="B38:B39"/>
    <mergeCell ref="A6:B6"/>
    <mergeCell ref="B19:B20"/>
    <mergeCell ref="B9:B10"/>
  </mergeCells>
  <phoneticPr fontId="2" type="noConversion"/>
  <printOptions horizontalCentered="1"/>
  <pageMargins left="0.55118110236220474" right="0.47244094488188981" top="0.47244094488188981" bottom="0.39370078740157483" header="0.43307086614173229" footer="0.11811023622047245"/>
  <pageSetup paperSize="9" scale="80" orientation="landscape" blackAndWhite="1" r:id="rId1"/>
  <headerFooter alignWithMargins="0">
    <oddFooter>&amp;C&amp;"Times New Roman,標準"&amp;P+6&amp;</oddFooter>
  </headerFooter>
  <rowBreaks count="1" manualBreakCount="1">
    <brk id="35" max="8"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outlinePr summaryBelow="0" summaryRight="0"/>
    <pageSetUpPr fitToPage="1"/>
  </sheetPr>
  <dimension ref="A1:J278"/>
  <sheetViews>
    <sheetView zoomScale="75" zoomScaleNormal="75" zoomScaleSheetLayoutView="75" workbookViewId="0">
      <pane xSplit="3" ySplit="6" topLeftCell="D37" activePane="bottomRight" state="frozen"/>
      <selection pane="topRight" activeCell="D1" sqref="D1"/>
      <selection pane="bottomLeft" activeCell="A7" sqref="A7"/>
      <selection pane="bottomRight" activeCell="E50" sqref="E50"/>
    </sheetView>
  </sheetViews>
  <sheetFormatPr defaultRowHeight="16.2" outlineLevelRow="2"/>
  <cols>
    <col min="1" max="1" width="27" style="1" customWidth="1"/>
    <col min="2" max="2" width="22" style="1" bestFit="1" customWidth="1"/>
    <col min="3" max="3" width="20.6640625" style="1" customWidth="1"/>
    <col min="4" max="4" width="19.88671875" style="1" customWidth="1"/>
    <col min="5" max="5" width="20.109375" style="1" customWidth="1"/>
    <col min="6" max="6" width="20.5546875" style="1" customWidth="1"/>
    <col min="7" max="7" width="20.44140625" style="1" customWidth="1"/>
    <col min="8" max="9" width="8.88671875" style="1" customWidth="1"/>
    <col min="10" max="10" width="18" style="1" bestFit="1" customWidth="1"/>
    <col min="11" max="16384" width="8.88671875" style="1"/>
  </cols>
  <sheetData>
    <row r="1" spans="1:10" ht="28.2">
      <c r="A1" s="1200" t="s">
        <v>627</v>
      </c>
      <c r="B1" s="1163"/>
      <c r="C1" s="1163"/>
      <c r="D1" s="1163"/>
      <c r="E1" s="1163"/>
      <c r="F1" s="1163"/>
      <c r="G1" s="1163"/>
      <c r="H1" s="264"/>
      <c r="I1" s="264"/>
      <c r="J1" s="264"/>
    </row>
    <row r="2" spans="1:10" ht="24.6">
      <c r="A2" s="1230" t="s">
        <v>995</v>
      </c>
      <c r="B2" s="1230"/>
      <c r="C2" s="1230"/>
      <c r="D2" s="1230"/>
      <c r="E2" s="1230"/>
      <c r="F2" s="1230"/>
      <c r="G2" s="1230"/>
    </row>
    <row r="3" spans="1:10">
      <c r="A3" s="1231" t="str">
        <f>來源餘絀表!A4</f>
        <v xml:space="preserve">中 華 民 國 106年 6 月份 </v>
      </c>
      <c r="B3" s="1231"/>
      <c r="C3" s="1231"/>
      <c r="D3" s="1231"/>
      <c r="E3" s="1231"/>
      <c r="F3" s="1231"/>
      <c r="G3" s="1231"/>
    </row>
    <row r="4" spans="1:10" ht="16.8" thickBot="1">
      <c r="G4" s="1066" t="s">
        <v>996</v>
      </c>
    </row>
    <row r="5" spans="1:10" s="1067" customFormat="1" ht="33.6" customHeight="1">
      <c r="A5" s="1232" t="s">
        <v>997</v>
      </c>
      <c r="B5" s="1234" t="s">
        <v>998</v>
      </c>
      <c r="C5" s="1236" t="s">
        <v>999</v>
      </c>
      <c r="D5" s="1237" t="s">
        <v>1000</v>
      </c>
      <c r="E5" s="1238"/>
      <c r="F5" s="1236" t="s">
        <v>1001</v>
      </c>
      <c r="G5" s="1239" t="s">
        <v>1002</v>
      </c>
    </row>
    <row r="6" spans="1:10" s="1067" customFormat="1" ht="33.6" customHeight="1">
      <c r="A6" s="1233"/>
      <c r="B6" s="1235"/>
      <c r="C6" s="1178"/>
      <c r="D6" s="1068" t="s">
        <v>1003</v>
      </c>
      <c r="E6" s="1068" t="s">
        <v>1004</v>
      </c>
      <c r="F6" s="1178"/>
      <c r="G6" s="1240"/>
    </row>
    <row r="7" spans="1:10" s="1072" customFormat="1" ht="33" customHeight="1">
      <c r="A7" s="1069" t="s">
        <v>862</v>
      </c>
      <c r="B7" s="1070">
        <f t="shared" ref="B7:G7" si="0">+B9+B12+B16+B21+B27+B32+B38+B43</f>
        <v>17473526668</v>
      </c>
      <c r="C7" s="1070">
        <f t="shared" si="0"/>
        <v>5872418704</v>
      </c>
      <c r="D7" s="1070">
        <f t="shared" si="0"/>
        <v>188468225</v>
      </c>
      <c r="E7" s="1070">
        <f t="shared" si="0"/>
        <v>52049477</v>
      </c>
      <c r="F7" s="1070">
        <f t="shared" si="0"/>
        <v>427221387</v>
      </c>
      <c r="G7" s="1071">
        <f t="shared" si="0"/>
        <v>11310305325</v>
      </c>
    </row>
    <row r="8" spans="1:10" s="1072" customFormat="1" ht="33" customHeight="1">
      <c r="A8" s="1073" t="s">
        <v>1005</v>
      </c>
      <c r="B8" s="1070">
        <v>0</v>
      </c>
      <c r="C8" s="1070"/>
      <c r="D8" s="1070"/>
      <c r="E8" s="1070"/>
      <c r="F8" s="1070"/>
      <c r="G8" s="1071"/>
    </row>
    <row r="9" spans="1:10" s="1072" customFormat="1" ht="33" customHeight="1" collapsed="1">
      <c r="A9" s="1074" t="s">
        <v>1006</v>
      </c>
      <c r="B9" s="1070">
        <f t="shared" ref="B9:G9" si="1">+B10+B11</f>
        <v>34396608</v>
      </c>
      <c r="C9" s="1070">
        <f t="shared" si="1"/>
        <v>0</v>
      </c>
      <c r="D9" s="1070">
        <f t="shared" si="1"/>
        <v>0</v>
      </c>
      <c r="E9" s="1070">
        <f t="shared" si="1"/>
        <v>0</v>
      </c>
      <c r="F9" s="1070">
        <f t="shared" si="1"/>
        <v>0</v>
      </c>
      <c r="G9" s="1071">
        <f t="shared" si="1"/>
        <v>34396608</v>
      </c>
    </row>
    <row r="10" spans="1:10" s="1072" customFormat="1" ht="33" hidden="1" customHeight="1" outlineLevel="1">
      <c r="A10" s="1075" t="s">
        <v>1007</v>
      </c>
      <c r="B10" s="1070">
        <v>26143128</v>
      </c>
      <c r="C10" s="1070">
        <v>0</v>
      </c>
      <c r="D10" s="1070"/>
      <c r="E10" s="1070"/>
      <c r="F10" s="1070"/>
      <c r="G10" s="1071">
        <f>+B10-C10+D10-E10-F10</f>
        <v>26143128</v>
      </c>
    </row>
    <row r="11" spans="1:10" s="1072" customFormat="1" ht="33" hidden="1" customHeight="1" outlineLevel="1">
      <c r="A11" s="1075" t="s">
        <v>1008</v>
      </c>
      <c r="B11" s="1070">
        <v>8253480</v>
      </c>
      <c r="C11" s="1070"/>
      <c r="D11" s="1070"/>
      <c r="E11" s="1070"/>
      <c r="F11" s="1070"/>
      <c r="G11" s="1071">
        <f>+B11-C11+D11-E11-F11</f>
        <v>8253480</v>
      </c>
    </row>
    <row r="12" spans="1:10" s="1072" customFormat="1" ht="33" customHeight="1" collapsed="1">
      <c r="A12" s="1074" t="s">
        <v>1009</v>
      </c>
      <c r="B12" s="1070">
        <f t="shared" ref="B12:G12" si="2">+B13+B14+B15</f>
        <v>14501621130</v>
      </c>
      <c r="C12" s="1070">
        <f t="shared" si="2"/>
        <v>4655471686</v>
      </c>
      <c r="D12" s="1070">
        <f t="shared" si="2"/>
        <v>25700136</v>
      </c>
      <c r="E12" s="1070">
        <f t="shared" si="2"/>
        <v>0</v>
      </c>
      <c r="F12" s="1070">
        <f t="shared" si="2"/>
        <v>400072863</v>
      </c>
      <c r="G12" s="1071">
        <f t="shared" si="2"/>
        <v>9471776717</v>
      </c>
    </row>
    <row r="13" spans="1:10" s="1072" customFormat="1" ht="33" hidden="1" customHeight="1" outlineLevel="1">
      <c r="A13" s="1076" t="s">
        <v>1007</v>
      </c>
      <c r="B13" s="1070">
        <v>2223678009</v>
      </c>
      <c r="C13" s="1070">
        <v>1310338281</v>
      </c>
      <c r="D13" s="1070">
        <v>25700136</v>
      </c>
      <c r="E13" s="1070">
        <v>0</v>
      </c>
      <c r="F13" s="1070">
        <v>55212363</v>
      </c>
      <c r="G13" s="1071">
        <f>+B13-C13+D13-E13-F13</f>
        <v>883827501</v>
      </c>
    </row>
    <row r="14" spans="1:10" s="1072" customFormat="1" ht="33" hidden="1" customHeight="1" outlineLevel="1">
      <c r="A14" s="1076" t="s">
        <v>1008</v>
      </c>
      <c r="B14" s="1070">
        <v>12277212847</v>
      </c>
      <c r="C14" s="1070">
        <v>3345017730</v>
      </c>
      <c r="D14" s="1070">
        <v>0</v>
      </c>
      <c r="E14" s="1070">
        <v>0</v>
      </c>
      <c r="F14" s="1070">
        <v>344846040</v>
      </c>
      <c r="G14" s="1071">
        <f>+B14-C14+D14-E14-F14</f>
        <v>8587349077</v>
      </c>
    </row>
    <row r="15" spans="1:10" s="1072" customFormat="1" ht="33" hidden="1" customHeight="1" outlineLevel="1">
      <c r="A15" s="1076" t="s">
        <v>1010</v>
      </c>
      <c r="B15" s="1070">
        <v>730274</v>
      </c>
      <c r="C15" s="1070">
        <v>115675</v>
      </c>
      <c r="D15" s="1070"/>
      <c r="E15" s="1070"/>
      <c r="F15" s="1070">
        <v>14460</v>
      </c>
      <c r="G15" s="1071">
        <f>+B15-C15+D15-E15-F15</f>
        <v>600139</v>
      </c>
    </row>
    <row r="16" spans="1:10" s="1072" customFormat="1" ht="33" customHeight="1" collapsed="1">
      <c r="A16" s="1074" t="s">
        <v>1011</v>
      </c>
      <c r="B16" s="1070">
        <f t="shared" ref="B16:G16" si="3">+B17+B18+B19+B20</f>
        <v>631013844</v>
      </c>
      <c r="C16" s="1070">
        <f t="shared" si="3"/>
        <v>356974910</v>
      </c>
      <c r="D16" s="1070">
        <f t="shared" si="3"/>
        <v>3087608</v>
      </c>
      <c r="E16" s="1070">
        <f t="shared" si="3"/>
        <v>0</v>
      </c>
      <c r="F16" s="1070">
        <f t="shared" si="3"/>
        <v>9681315</v>
      </c>
      <c r="G16" s="1071">
        <f t="shared" si="3"/>
        <v>267445227</v>
      </c>
    </row>
    <row r="17" spans="1:7" s="1072" customFormat="1" ht="33" hidden="1" customHeight="1" outlineLevel="1">
      <c r="A17" s="1077" t="s">
        <v>1012</v>
      </c>
      <c r="B17" s="1070">
        <v>89102244</v>
      </c>
      <c r="C17" s="1070">
        <v>10291316</v>
      </c>
      <c r="D17" s="1070"/>
      <c r="E17" s="1070"/>
      <c r="F17" s="1070">
        <v>735132</v>
      </c>
      <c r="G17" s="1071">
        <f>+B17-C17+D17-E17-F17</f>
        <v>78075796</v>
      </c>
    </row>
    <row r="18" spans="1:7" s="1072" customFormat="1" ht="33" hidden="1" customHeight="1" outlineLevel="1">
      <c r="A18" s="1078" t="s">
        <v>1013</v>
      </c>
      <c r="B18" s="1070">
        <v>46811149</v>
      </c>
      <c r="C18" s="1070">
        <v>7809621</v>
      </c>
      <c r="D18" s="1070"/>
      <c r="E18" s="1070"/>
      <c r="F18" s="1070">
        <v>514926</v>
      </c>
      <c r="G18" s="1071">
        <f>+B18-C18+D18-E18-F18</f>
        <v>38486602</v>
      </c>
    </row>
    <row r="19" spans="1:7" s="1072" customFormat="1" ht="33" hidden="1" customHeight="1" outlineLevel="1">
      <c r="A19" s="1076" t="s">
        <v>1008</v>
      </c>
      <c r="B19" s="1070">
        <v>7686333</v>
      </c>
      <c r="C19" s="1070">
        <v>2092662</v>
      </c>
      <c r="D19" s="1070"/>
      <c r="E19" s="1070"/>
      <c r="F19" s="1070">
        <v>63414</v>
      </c>
      <c r="G19" s="1071">
        <f>+B19-C19+D19-E19-F19</f>
        <v>5530257</v>
      </c>
    </row>
    <row r="20" spans="1:7" s="1072" customFormat="1" ht="33" hidden="1" customHeight="1" outlineLevel="1">
      <c r="A20" s="1079" t="s">
        <v>1007</v>
      </c>
      <c r="B20" s="1070">
        <v>487414118</v>
      </c>
      <c r="C20" s="1070">
        <v>336781311</v>
      </c>
      <c r="D20" s="1070">
        <v>3087608</v>
      </c>
      <c r="E20" s="1070">
        <v>0</v>
      </c>
      <c r="F20" s="1070">
        <v>8367843</v>
      </c>
      <c r="G20" s="1071">
        <f>+B20-C20+D20-E20-F20</f>
        <v>145352572</v>
      </c>
    </row>
    <row r="21" spans="1:7" s="1072" customFormat="1" ht="33" customHeight="1" collapsed="1">
      <c r="A21" s="1080" t="s">
        <v>863</v>
      </c>
      <c r="B21" s="1081">
        <f t="shared" ref="B21:G21" si="4">+B22+B23+B24+B25+B26</f>
        <v>418289618</v>
      </c>
      <c r="C21" s="1081">
        <f t="shared" si="4"/>
        <v>332609254</v>
      </c>
      <c r="D21" s="1081">
        <f t="shared" si="4"/>
        <v>3626259</v>
      </c>
      <c r="E21" s="1081">
        <f t="shared" si="4"/>
        <v>6160248</v>
      </c>
      <c r="F21" s="1081">
        <f t="shared" si="4"/>
        <v>7474885</v>
      </c>
      <c r="G21" s="1071">
        <f t="shared" si="4"/>
        <v>75671490</v>
      </c>
    </row>
    <row r="22" spans="1:7" s="1072" customFormat="1" ht="33" hidden="1" customHeight="1" outlineLevel="1">
      <c r="A22" s="1077" t="s">
        <v>1012</v>
      </c>
      <c r="B22" s="1081">
        <v>187859270</v>
      </c>
      <c r="C22" s="1081">
        <v>163573963</v>
      </c>
      <c r="D22" s="1081">
        <v>843000</v>
      </c>
      <c r="E22" s="1081">
        <v>3557847</v>
      </c>
      <c r="F22" s="1081">
        <v>246336</v>
      </c>
      <c r="G22" s="1071">
        <f>+B22-C22+D22-E22-F22</f>
        <v>21324124</v>
      </c>
    </row>
    <row r="23" spans="1:7" s="1072" customFormat="1" ht="33" hidden="1" customHeight="1" outlineLevel="1">
      <c r="A23" s="1078" t="s">
        <v>1013</v>
      </c>
      <c r="B23" s="1081">
        <v>80162796</v>
      </c>
      <c r="C23" s="1081">
        <v>77913594</v>
      </c>
      <c r="D23" s="1081"/>
      <c r="E23" s="1081"/>
      <c r="F23" s="1081">
        <v>748835</v>
      </c>
      <c r="G23" s="1071">
        <f>+B23-C23+D23-E23-F23</f>
        <v>1500367</v>
      </c>
    </row>
    <row r="24" spans="1:7" s="1072" customFormat="1" ht="33" hidden="1" customHeight="1" outlineLevel="1">
      <c r="A24" s="1133" t="s">
        <v>1014</v>
      </c>
      <c r="B24" s="1134">
        <v>26077427</v>
      </c>
      <c r="C24" s="1134">
        <v>25816624</v>
      </c>
      <c r="D24" s="1134"/>
      <c r="E24" s="1134">
        <v>253233</v>
      </c>
      <c r="F24" s="1134">
        <v>-250701</v>
      </c>
      <c r="G24" s="1135">
        <f>+B24-C24+D24-E24-F24</f>
        <v>258271</v>
      </c>
    </row>
    <row r="25" spans="1:7" s="1072" customFormat="1" ht="33" hidden="1" customHeight="1" outlineLevel="1">
      <c r="A25" s="1079" t="s">
        <v>1007</v>
      </c>
      <c r="B25" s="1081">
        <v>70747888</v>
      </c>
      <c r="C25" s="1081">
        <v>33436070</v>
      </c>
      <c r="D25" s="1081">
        <v>120603</v>
      </c>
      <c r="E25" s="1081">
        <v>245592</v>
      </c>
      <c r="F25" s="1081">
        <v>3169799</v>
      </c>
      <c r="G25" s="1071">
        <f>+B25-C25+D25-E25-F25</f>
        <v>34017030</v>
      </c>
    </row>
    <row r="26" spans="1:7" s="1072" customFormat="1" ht="33" hidden="1" customHeight="1" outlineLevel="1">
      <c r="A26" s="1079" t="s">
        <v>1008</v>
      </c>
      <c r="B26" s="1081">
        <v>53442237</v>
      </c>
      <c r="C26" s="1081">
        <v>31869003</v>
      </c>
      <c r="D26" s="1081">
        <v>2662656</v>
      </c>
      <c r="E26" s="1081">
        <v>2103576</v>
      </c>
      <c r="F26" s="1081">
        <v>3560616</v>
      </c>
      <c r="G26" s="1071">
        <f>+B26-C26+D26-E26-F26</f>
        <v>18571698</v>
      </c>
    </row>
    <row r="27" spans="1:7" s="1072" customFormat="1" ht="33" customHeight="1" collapsed="1">
      <c r="A27" s="1080" t="s">
        <v>864</v>
      </c>
      <c r="B27" s="1081">
        <f t="shared" ref="B27:G27" si="5">+B28+B29+B30+B31</f>
        <v>901401609</v>
      </c>
      <c r="C27" s="1081">
        <f t="shared" si="5"/>
        <v>483297127</v>
      </c>
      <c r="D27" s="1081">
        <f t="shared" si="5"/>
        <v>7373254</v>
      </c>
      <c r="E27" s="1081">
        <f t="shared" si="5"/>
        <v>12432397</v>
      </c>
      <c r="F27" s="1081">
        <f t="shared" si="5"/>
        <v>6840275</v>
      </c>
      <c r="G27" s="1071">
        <f t="shared" si="5"/>
        <v>406205064</v>
      </c>
    </row>
    <row r="28" spans="1:7" s="1072" customFormat="1" ht="33" hidden="1" customHeight="1" outlineLevel="1">
      <c r="A28" s="1077" t="s">
        <v>1012</v>
      </c>
      <c r="B28" s="1081">
        <v>7934401</v>
      </c>
      <c r="C28" s="1081">
        <v>6950650</v>
      </c>
      <c r="D28" s="1081">
        <v>90300</v>
      </c>
      <c r="E28" s="1081">
        <v>62542</v>
      </c>
      <c r="F28" s="1081">
        <v>229233</v>
      </c>
      <c r="G28" s="1071">
        <f>+B28-C28+D28-E28-F28</f>
        <v>782276</v>
      </c>
    </row>
    <row r="29" spans="1:7" s="1072" customFormat="1" ht="33" hidden="1" customHeight="1" outlineLevel="1">
      <c r="A29" s="1078" t="s">
        <v>1013</v>
      </c>
      <c r="B29" s="1081">
        <v>75320</v>
      </c>
      <c r="C29" s="1081">
        <v>74567</v>
      </c>
      <c r="D29" s="1081"/>
      <c r="E29" s="1081"/>
      <c r="F29" s="1081"/>
      <c r="G29" s="1071">
        <f>+B29-C29+D29-E29-F29</f>
        <v>753</v>
      </c>
    </row>
    <row r="30" spans="1:7" s="1072" customFormat="1" ht="33" hidden="1" customHeight="1" outlineLevel="1">
      <c r="A30" s="1079" t="s">
        <v>1007</v>
      </c>
      <c r="B30" s="1081">
        <v>860995618</v>
      </c>
      <c r="C30" s="1081">
        <v>460183713</v>
      </c>
      <c r="D30" s="1081">
        <v>1987408</v>
      </c>
      <c r="E30" s="1081">
        <v>7302160</v>
      </c>
      <c r="F30" s="1081">
        <v>5220341</v>
      </c>
      <c r="G30" s="1071">
        <f>+B30-C30+D30-E30-F30</f>
        <v>390276812</v>
      </c>
    </row>
    <row r="31" spans="1:7" s="1072" customFormat="1" ht="33" hidden="1" customHeight="1" outlineLevel="1">
      <c r="A31" s="1079" t="s">
        <v>1008</v>
      </c>
      <c r="B31" s="1081">
        <v>32396270</v>
      </c>
      <c r="C31" s="1081">
        <v>16088197</v>
      </c>
      <c r="D31" s="1081">
        <v>5295546</v>
      </c>
      <c r="E31" s="1081">
        <v>5067695</v>
      </c>
      <c r="F31" s="1081">
        <v>1390701</v>
      </c>
      <c r="G31" s="1071">
        <f>+B31-C31+D31-E31-F31</f>
        <v>15145223</v>
      </c>
    </row>
    <row r="32" spans="1:7" s="1072" customFormat="1" ht="33" customHeight="1" collapsed="1">
      <c r="A32" s="1080" t="s">
        <v>1015</v>
      </c>
      <c r="B32" s="1081">
        <f t="shared" ref="B32:G32" si="6">+B33+B34+B35+B36+B37</f>
        <v>70821773</v>
      </c>
      <c r="C32" s="1081">
        <f t="shared" si="6"/>
        <v>44065727</v>
      </c>
      <c r="D32" s="1081">
        <f t="shared" si="6"/>
        <v>2715667</v>
      </c>
      <c r="E32" s="1081">
        <f t="shared" si="6"/>
        <v>1116146</v>
      </c>
      <c r="F32" s="1081">
        <f t="shared" si="6"/>
        <v>3152049</v>
      </c>
      <c r="G32" s="1071">
        <f t="shared" si="6"/>
        <v>25203518</v>
      </c>
    </row>
    <row r="33" spans="1:7" s="1072" customFormat="1" ht="33" hidden="1" customHeight="1" outlineLevel="1">
      <c r="A33" s="1077" t="s">
        <v>1012</v>
      </c>
      <c r="B33" s="1081">
        <v>12946903</v>
      </c>
      <c r="C33" s="1081">
        <v>9632488</v>
      </c>
      <c r="D33" s="1081">
        <v>439643</v>
      </c>
      <c r="E33" s="1081">
        <v>414240</v>
      </c>
      <c r="F33" s="1081">
        <v>44734</v>
      </c>
      <c r="G33" s="1071">
        <f>+B33-C33+D33-E33-F33</f>
        <v>3295084</v>
      </c>
    </row>
    <row r="34" spans="1:7" s="1072" customFormat="1" ht="33" hidden="1" customHeight="1" outlineLevel="1">
      <c r="A34" s="1078" t="s">
        <v>1013</v>
      </c>
      <c r="B34" s="1081">
        <v>2257755</v>
      </c>
      <c r="C34" s="1081">
        <v>2177043</v>
      </c>
      <c r="D34" s="1081"/>
      <c r="E34" s="1081"/>
      <c r="F34" s="1081">
        <v>10980</v>
      </c>
      <c r="G34" s="1071">
        <f>+B34-C34+D34-E34-F34</f>
        <v>69732</v>
      </c>
    </row>
    <row r="35" spans="1:7" s="1072" customFormat="1" ht="33" hidden="1" customHeight="1" outlineLevel="1">
      <c r="A35" s="909" t="s">
        <v>1014</v>
      </c>
      <c r="B35" s="1081"/>
      <c r="C35" s="1081"/>
      <c r="D35" s="1081"/>
      <c r="E35" s="1081"/>
      <c r="F35" s="1081"/>
      <c r="G35" s="1071">
        <f>+B35-C35+D35-E35-F35</f>
        <v>0</v>
      </c>
    </row>
    <row r="36" spans="1:7" s="1072" customFormat="1" ht="33" hidden="1" customHeight="1" outlineLevel="1">
      <c r="A36" s="1079" t="s">
        <v>1007</v>
      </c>
      <c r="B36" s="1081">
        <v>40851185</v>
      </c>
      <c r="C36" s="1081">
        <v>21644207</v>
      </c>
      <c r="D36" s="1081">
        <v>1376422</v>
      </c>
      <c r="E36" s="1081">
        <v>381389</v>
      </c>
      <c r="F36" s="1081">
        <v>2279407</v>
      </c>
      <c r="G36" s="1071">
        <f>+B36-C36+D36-E36-F36</f>
        <v>17922604</v>
      </c>
    </row>
    <row r="37" spans="1:7" s="1072" customFormat="1" ht="33" hidden="1" customHeight="1" outlineLevel="1">
      <c r="A37" s="1079" t="s">
        <v>1008</v>
      </c>
      <c r="B37" s="1081">
        <v>14765930</v>
      </c>
      <c r="C37" s="1081">
        <v>10611989</v>
      </c>
      <c r="D37" s="1081">
        <v>899602</v>
      </c>
      <c r="E37" s="1081">
        <v>320517</v>
      </c>
      <c r="F37" s="1081">
        <v>816928</v>
      </c>
      <c r="G37" s="1071">
        <f>+B37-C37+D37-E37-F37</f>
        <v>3916098</v>
      </c>
    </row>
    <row r="38" spans="1:7" s="1072" customFormat="1" ht="33" customHeight="1" collapsed="1">
      <c r="A38" s="1080" t="s">
        <v>1016</v>
      </c>
      <c r="B38" s="1081">
        <f t="shared" ref="B38:G38" si="7">+B39+B40+B41+B42</f>
        <v>909098894</v>
      </c>
      <c r="C38" s="1081">
        <f t="shared" si="7"/>
        <v>0</v>
      </c>
      <c r="D38" s="1081">
        <f t="shared" si="7"/>
        <v>145965301</v>
      </c>
      <c r="E38" s="1081">
        <f t="shared" si="7"/>
        <v>31648860</v>
      </c>
      <c r="F38" s="1081">
        <f t="shared" si="7"/>
        <v>0</v>
      </c>
      <c r="G38" s="1071">
        <f t="shared" si="7"/>
        <v>1023415335</v>
      </c>
    </row>
    <row r="39" spans="1:7" s="1072" customFormat="1" ht="33" hidden="1" customHeight="1" outlineLevel="1">
      <c r="A39" s="906" t="s">
        <v>1013</v>
      </c>
      <c r="B39" s="1081"/>
      <c r="C39" s="1081"/>
      <c r="D39" s="1081"/>
      <c r="E39" s="1081"/>
      <c r="F39" s="1081"/>
      <c r="G39" s="1071">
        <f>+B39-C39+D39-E39-F39</f>
        <v>0</v>
      </c>
    </row>
    <row r="40" spans="1:7" s="1072" customFormat="1" ht="33" hidden="1" customHeight="1" outlineLevel="1">
      <c r="A40" s="906" t="s">
        <v>1010</v>
      </c>
      <c r="B40" s="1081"/>
      <c r="C40" s="1081"/>
      <c r="D40" s="1081"/>
      <c r="E40" s="1081"/>
      <c r="F40" s="1081"/>
      <c r="G40" s="1071">
        <f>+B40-C40+D40-E40-F40</f>
        <v>0</v>
      </c>
    </row>
    <row r="41" spans="1:7" s="1072" customFormat="1" ht="33" hidden="1" customHeight="1" outlineLevel="1">
      <c r="A41" s="1078" t="s">
        <v>1008</v>
      </c>
      <c r="B41" s="1081">
        <v>469458009</v>
      </c>
      <c r="C41" s="1081"/>
      <c r="D41" s="1081">
        <v>0</v>
      </c>
      <c r="E41" s="1081">
        <v>0</v>
      </c>
      <c r="F41" s="1081">
        <v>0</v>
      </c>
      <c r="G41" s="1071">
        <f>+B41-C41+D41-E41-F41</f>
        <v>469458009</v>
      </c>
    </row>
    <row r="42" spans="1:7" s="1072" customFormat="1" ht="33" hidden="1" customHeight="1" outlineLevel="1">
      <c r="A42" s="1078" t="s">
        <v>1007</v>
      </c>
      <c r="B42" s="1081">
        <v>439640885</v>
      </c>
      <c r="C42" s="1081">
        <v>0</v>
      </c>
      <c r="D42" s="1081">
        <v>145965301</v>
      </c>
      <c r="E42" s="1081">
        <v>31648860</v>
      </c>
      <c r="F42" s="1081">
        <v>0</v>
      </c>
      <c r="G42" s="1071">
        <f>+B42-C42+D42-E42-F42</f>
        <v>553957326</v>
      </c>
    </row>
    <row r="43" spans="1:7" s="1072" customFormat="1" ht="33" customHeight="1" collapsed="1">
      <c r="A43" s="1080" t="s">
        <v>1017</v>
      </c>
      <c r="B43" s="1081">
        <f t="shared" ref="B43:G43" si="8">+B44+B45+B46+B47</f>
        <v>6883192</v>
      </c>
      <c r="C43" s="1081">
        <f t="shared" si="8"/>
        <v>0</v>
      </c>
      <c r="D43" s="1081">
        <f t="shared" si="8"/>
        <v>0</v>
      </c>
      <c r="E43" s="1081">
        <f t="shared" si="8"/>
        <v>691826</v>
      </c>
      <c r="F43" s="1081">
        <f t="shared" si="8"/>
        <v>0</v>
      </c>
      <c r="G43" s="1071">
        <f t="shared" si="8"/>
        <v>6191366</v>
      </c>
    </row>
    <row r="44" spans="1:7" s="1072" customFormat="1" ht="33" hidden="1" customHeight="1" outlineLevel="2">
      <c r="A44" s="1079" t="s">
        <v>1010</v>
      </c>
      <c r="B44" s="1081">
        <v>228000</v>
      </c>
      <c r="C44" s="1081"/>
      <c r="D44" s="1081"/>
      <c r="E44" s="1081"/>
      <c r="F44" s="1081"/>
      <c r="G44" s="1071">
        <f>+B44-C44+D44-E44-F44</f>
        <v>228000</v>
      </c>
    </row>
    <row r="45" spans="1:7" s="1072" customFormat="1" ht="33" hidden="1" customHeight="1" outlineLevel="2">
      <c r="A45" s="906" t="s">
        <v>1013</v>
      </c>
      <c r="B45" s="1081"/>
      <c r="C45" s="1081"/>
      <c r="D45" s="1081"/>
      <c r="E45" s="1081"/>
      <c r="F45" s="1081"/>
      <c r="G45" s="1071">
        <f>+B45-C45+D45-E45-F45</f>
        <v>0</v>
      </c>
    </row>
    <row r="46" spans="1:7" s="1072" customFormat="1" ht="33" hidden="1" customHeight="1" outlineLevel="2">
      <c r="A46" s="1082" t="s">
        <v>1014</v>
      </c>
      <c r="B46" s="1081"/>
      <c r="C46" s="1081"/>
      <c r="D46" s="1081"/>
      <c r="E46" s="1081"/>
      <c r="F46" s="1081"/>
      <c r="G46" s="1071">
        <f>+B46-C46+D46-E46-F46</f>
        <v>0</v>
      </c>
    </row>
    <row r="47" spans="1:7" s="1072" customFormat="1" ht="33" hidden="1" customHeight="1" outlineLevel="2">
      <c r="A47" s="1083" t="s">
        <v>1008</v>
      </c>
      <c r="B47" s="1081">
        <v>6655192</v>
      </c>
      <c r="C47" s="1081">
        <v>0</v>
      </c>
      <c r="D47" s="1081">
        <v>0</v>
      </c>
      <c r="E47" s="1081">
        <v>691826</v>
      </c>
      <c r="F47" s="1081"/>
      <c r="G47" s="1071">
        <f>+B47-C47+D47-E47-F47</f>
        <v>5963366</v>
      </c>
    </row>
    <row r="48" spans="1:7" s="1072" customFormat="1" ht="33" customHeight="1" collapsed="1">
      <c r="A48" s="1080" t="s">
        <v>1027</v>
      </c>
      <c r="B48" s="1081">
        <f t="shared" ref="B48:G48" si="9">+B49</f>
        <v>4557874212</v>
      </c>
      <c r="C48" s="1081">
        <f t="shared" si="9"/>
        <v>0</v>
      </c>
      <c r="D48" s="1081">
        <f t="shared" si="9"/>
        <v>3105531072</v>
      </c>
      <c r="E48" s="1081">
        <f t="shared" si="9"/>
        <v>2820550916</v>
      </c>
      <c r="F48" s="1081">
        <f t="shared" si="9"/>
        <v>0</v>
      </c>
      <c r="G48" s="1071">
        <f t="shared" si="9"/>
        <v>4842854368</v>
      </c>
    </row>
    <row r="49" spans="1:7" s="1072" customFormat="1" ht="33" hidden="1" customHeight="1" outlineLevel="1">
      <c r="A49" s="1079" t="s">
        <v>1010</v>
      </c>
      <c r="B49" s="1081">
        <v>4557874212</v>
      </c>
      <c r="C49" s="1081"/>
      <c r="D49" s="1081">
        <v>3105531072</v>
      </c>
      <c r="E49" s="1081">
        <v>2820550916</v>
      </c>
      <c r="F49" s="1081"/>
      <c r="G49" s="1071">
        <f>+B49-C49+D49-E49-F49</f>
        <v>4842854368</v>
      </c>
    </row>
    <row r="50" spans="1:7" s="1072" customFormat="1" ht="33" customHeight="1">
      <c r="A50" s="1080" t="s">
        <v>1028</v>
      </c>
      <c r="B50" s="1081"/>
      <c r="C50" s="1081"/>
      <c r="D50" s="1081"/>
      <c r="E50" s="1081"/>
      <c r="F50" s="1081"/>
      <c r="G50" s="1071"/>
    </row>
    <row r="51" spans="1:7" s="1072" customFormat="1" ht="33" customHeight="1">
      <c r="A51" s="1080" t="s">
        <v>1029</v>
      </c>
      <c r="B51" s="1081"/>
      <c r="C51" s="1081"/>
      <c r="D51" s="1081"/>
      <c r="E51" s="1081"/>
      <c r="F51" s="1081"/>
      <c r="G51" s="1071"/>
    </row>
    <row r="52" spans="1:7" s="1072" customFormat="1" ht="33" customHeight="1">
      <c r="A52" s="1069" t="s">
        <v>1018</v>
      </c>
      <c r="B52" s="1081"/>
      <c r="C52" s="1081"/>
      <c r="D52" s="1081"/>
      <c r="E52" s="1081"/>
      <c r="F52" s="1081"/>
      <c r="G52" s="1071"/>
    </row>
    <row r="53" spans="1:7" s="1072" customFormat="1" ht="33" customHeight="1">
      <c r="A53" s="1073" t="s">
        <v>1019</v>
      </c>
      <c r="B53" s="1081"/>
      <c r="C53" s="1081"/>
      <c r="D53" s="1081"/>
      <c r="E53" s="1081"/>
      <c r="F53" s="1081"/>
      <c r="G53" s="1071"/>
    </row>
    <row r="54" spans="1:7" s="1072" customFormat="1" ht="21.75" customHeight="1" thickBot="1">
      <c r="A54" s="1084"/>
      <c r="B54" s="1085"/>
      <c r="C54" s="1085"/>
      <c r="D54" s="1085"/>
      <c r="E54" s="1085"/>
      <c r="F54" s="1085"/>
      <c r="G54" s="1086"/>
    </row>
    <row r="55" spans="1:7">
      <c r="A55" s="1" t="s">
        <v>1020</v>
      </c>
      <c r="B55" s="1087">
        <f t="shared" ref="B55:G55" si="10">+B9+B12+B16+B21+B27+B32+B38+B43+B52</f>
        <v>17473526668</v>
      </c>
      <c r="C55" s="1087">
        <f t="shared" si="10"/>
        <v>5872418704</v>
      </c>
      <c r="D55" s="1087">
        <f t="shared" si="10"/>
        <v>188468225</v>
      </c>
      <c r="E55" s="1087">
        <f t="shared" si="10"/>
        <v>52049477</v>
      </c>
      <c r="F55" s="1087">
        <f t="shared" si="10"/>
        <v>427221387</v>
      </c>
      <c r="G55" s="1087">
        <f t="shared" si="10"/>
        <v>11310305325</v>
      </c>
    </row>
    <row r="56" spans="1:7">
      <c r="A56" s="1" t="s">
        <v>1021</v>
      </c>
      <c r="B56" s="1087">
        <f t="shared" ref="B56:G56" si="11">+B7-B55</f>
        <v>0</v>
      </c>
      <c r="C56" s="1087">
        <f t="shared" si="11"/>
        <v>0</v>
      </c>
      <c r="D56" s="1087">
        <f t="shared" si="11"/>
        <v>0</v>
      </c>
      <c r="E56" s="1087">
        <f t="shared" si="11"/>
        <v>0</v>
      </c>
      <c r="F56" s="1087">
        <f t="shared" si="11"/>
        <v>0</v>
      </c>
      <c r="G56" s="1087">
        <f t="shared" si="11"/>
        <v>0</v>
      </c>
    </row>
    <row r="57" spans="1:7">
      <c r="B57" s="1087"/>
      <c r="C57" s="1087"/>
      <c r="D57" s="1087"/>
      <c r="E57" s="1087"/>
      <c r="F57" s="1087"/>
      <c r="G57" s="1087"/>
    </row>
    <row r="58" spans="1:7">
      <c r="A58" s="1008" t="s">
        <v>1007</v>
      </c>
      <c r="B58" s="910">
        <f t="shared" ref="B58:G58" si="12">+B10+B13+B20+B25+B30+B36+B42</f>
        <v>4149470831</v>
      </c>
      <c r="C58" s="910">
        <f t="shared" si="12"/>
        <v>2162383582</v>
      </c>
      <c r="D58" s="910">
        <f t="shared" si="12"/>
        <v>178237478</v>
      </c>
      <c r="E58" s="910">
        <f t="shared" si="12"/>
        <v>39578001</v>
      </c>
      <c r="F58" s="910">
        <f t="shared" si="12"/>
        <v>74249753</v>
      </c>
      <c r="G58" s="910">
        <f t="shared" si="12"/>
        <v>2051496973</v>
      </c>
    </row>
    <row r="59" spans="1:7">
      <c r="A59" s="1008" t="s">
        <v>1010</v>
      </c>
      <c r="B59" s="907">
        <f t="shared" ref="B59:G59" si="13">+B15+B17+B22+B28+B33+B40+B44+B49</f>
        <v>4856675304</v>
      </c>
      <c r="C59" s="907">
        <f t="shared" si="13"/>
        <v>190564092</v>
      </c>
      <c r="D59" s="907">
        <f t="shared" si="13"/>
        <v>3106904015</v>
      </c>
      <c r="E59" s="907">
        <f t="shared" si="13"/>
        <v>2824585545</v>
      </c>
      <c r="F59" s="907">
        <f t="shared" si="13"/>
        <v>1269895</v>
      </c>
      <c r="G59" s="907">
        <f t="shared" si="13"/>
        <v>4947159787</v>
      </c>
    </row>
    <row r="60" spans="1:7">
      <c r="A60" s="1009" t="s">
        <v>1014</v>
      </c>
      <c r="B60" s="907">
        <f t="shared" ref="B60:G60" si="14">+B24+B35+B46</f>
        <v>26077427</v>
      </c>
      <c r="C60" s="907">
        <f t="shared" si="14"/>
        <v>25816624</v>
      </c>
      <c r="D60" s="907">
        <f t="shared" si="14"/>
        <v>0</v>
      </c>
      <c r="E60" s="908">
        <f t="shared" si="14"/>
        <v>253233</v>
      </c>
      <c r="F60" s="908">
        <f t="shared" si="14"/>
        <v>-250701</v>
      </c>
      <c r="G60" s="908">
        <f t="shared" si="14"/>
        <v>258271</v>
      </c>
    </row>
    <row r="61" spans="1:7">
      <c r="A61" s="1010" t="s">
        <v>1013</v>
      </c>
      <c r="B61" s="907">
        <f t="shared" ref="B61:G61" si="15">+B18+B23+B29+B34</f>
        <v>129307020</v>
      </c>
      <c r="C61" s="907">
        <f t="shared" si="15"/>
        <v>87974825</v>
      </c>
      <c r="D61" s="907">
        <f t="shared" si="15"/>
        <v>0</v>
      </c>
      <c r="E61" s="907">
        <f t="shared" si="15"/>
        <v>0</v>
      </c>
      <c r="F61" s="907">
        <f t="shared" si="15"/>
        <v>1274741</v>
      </c>
      <c r="G61" s="907">
        <f t="shared" si="15"/>
        <v>40057454</v>
      </c>
    </row>
    <row r="62" spans="1:7">
      <c r="A62" s="1088" t="s">
        <v>1022</v>
      </c>
      <c r="B62" s="907">
        <f t="shared" ref="B62:G62" si="16">+B11+B14+B19+B26+B31+B37+B41+B47</f>
        <v>12869870298</v>
      </c>
      <c r="C62" s="907">
        <f t="shared" si="16"/>
        <v>3405679581</v>
      </c>
      <c r="D62" s="907">
        <f t="shared" si="16"/>
        <v>8857804</v>
      </c>
      <c r="E62" s="907">
        <f t="shared" si="16"/>
        <v>8183614</v>
      </c>
      <c r="F62" s="907">
        <f>+F11+F14+F19+F26+F31+F37+F41+F47</f>
        <v>350677699</v>
      </c>
      <c r="G62" s="907">
        <f t="shared" si="16"/>
        <v>9114187208</v>
      </c>
    </row>
    <row r="63" spans="1:7">
      <c r="B63" s="1087"/>
      <c r="C63" s="1087"/>
      <c r="D63" s="1087"/>
      <c r="E63" s="1087"/>
      <c r="F63" s="1087"/>
      <c r="G63" s="1087"/>
    </row>
    <row r="64" spans="1:7">
      <c r="B64" s="1087"/>
      <c r="C64" s="1087"/>
      <c r="D64" s="1087"/>
      <c r="E64" s="1087"/>
      <c r="F64" s="1087"/>
      <c r="G64" s="1087"/>
    </row>
    <row r="65" spans="2:7">
      <c r="B65" s="1087"/>
      <c r="C65" s="1087"/>
      <c r="D65" s="1087"/>
      <c r="E65" s="1087"/>
      <c r="F65" s="1087"/>
      <c r="G65" s="1087"/>
    </row>
    <row r="66" spans="2:7">
      <c r="B66" s="1087"/>
      <c r="C66" s="1087"/>
      <c r="D66" s="1087"/>
      <c r="E66" s="1087"/>
      <c r="F66" s="1087"/>
      <c r="G66" s="1087"/>
    </row>
    <row r="67" spans="2:7">
      <c r="B67" s="1087"/>
      <c r="C67" s="1087"/>
      <c r="D67" s="1087"/>
      <c r="E67" s="1087"/>
      <c r="F67" s="1087"/>
      <c r="G67" s="1087"/>
    </row>
    <row r="68" spans="2:7">
      <c r="B68" s="1087"/>
      <c r="C68" s="1087"/>
      <c r="D68" s="1087"/>
      <c r="E68" s="1087"/>
      <c r="F68" s="1087"/>
      <c r="G68" s="1087"/>
    </row>
    <row r="69" spans="2:7">
      <c r="B69" s="1087"/>
      <c r="C69" s="1087"/>
      <c r="D69" s="1087"/>
      <c r="E69" s="1087"/>
      <c r="F69" s="1087"/>
      <c r="G69" s="1087"/>
    </row>
    <row r="70" spans="2:7">
      <c r="B70" s="1087"/>
      <c r="C70" s="1087"/>
      <c r="D70" s="1087"/>
      <c r="E70" s="1087"/>
      <c r="F70" s="1087"/>
      <c r="G70" s="1087"/>
    </row>
    <row r="71" spans="2:7">
      <c r="B71" s="1087"/>
      <c r="C71" s="1087"/>
      <c r="D71" s="1087"/>
      <c r="E71" s="1087"/>
      <c r="F71" s="1087"/>
      <c r="G71" s="1087"/>
    </row>
    <row r="72" spans="2:7">
      <c r="B72" s="1087"/>
      <c r="C72" s="1087"/>
      <c r="D72" s="1087"/>
      <c r="E72" s="1087"/>
      <c r="F72" s="1087"/>
      <c r="G72" s="1087"/>
    </row>
    <row r="73" spans="2:7">
      <c r="B73" s="1087"/>
      <c r="C73" s="1087"/>
      <c r="D73" s="1087"/>
      <c r="E73" s="1087"/>
      <c r="F73" s="1087"/>
      <c r="G73" s="1087"/>
    </row>
    <row r="74" spans="2:7">
      <c r="B74" s="1087"/>
      <c r="C74" s="1087"/>
      <c r="D74" s="1087"/>
      <c r="E74" s="1087"/>
      <c r="F74" s="1087"/>
      <c r="G74" s="1087"/>
    </row>
    <row r="75" spans="2:7">
      <c r="B75" s="1087"/>
      <c r="C75" s="1087"/>
      <c r="D75" s="1087"/>
      <c r="E75" s="1087"/>
      <c r="F75" s="1087"/>
      <c r="G75" s="1087"/>
    </row>
    <row r="76" spans="2:7">
      <c r="B76" s="1087"/>
      <c r="C76" s="1087"/>
      <c r="D76" s="1087"/>
      <c r="E76" s="1087"/>
      <c r="F76" s="1087"/>
      <c r="G76" s="1087"/>
    </row>
    <row r="77" spans="2:7">
      <c r="B77" s="1087"/>
      <c r="C77" s="1087"/>
      <c r="D77" s="1087"/>
      <c r="E77" s="1087"/>
      <c r="F77" s="1087"/>
      <c r="G77" s="1087"/>
    </row>
    <row r="78" spans="2:7">
      <c r="B78" s="1087"/>
      <c r="C78" s="1087"/>
      <c r="D78" s="1087"/>
      <c r="E78" s="1087"/>
      <c r="F78" s="1087"/>
      <c r="G78" s="1087"/>
    </row>
    <row r="79" spans="2:7">
      <c r="B79" s="1087"/>
      <c r="C79" s="1087"/>
      <c r="D79" s="1087"/>
      <c r="E79" s="1087"/>
      <c r="F79" s="1087"/>
      <c r="G79" s="1087"/>
    </row>
    <row r="80" spans="2:7">
      <c r="B80" s="1087"/>
      <c r="C80" s="1087"/>
      <c r="D80" s="1087"/>
      <c r="E80" s="1087"/>
      <c r="F80" s="1087"/>
      <c r="G80" s="1087"/>
    </row>
    <row r="81" spans="2:7">
      <c r="B81" s="1087"/>
      <c r="C81" s="1087"/>
      <c r="D81" s="1087"/>
      <c r="E81" s="1087"/>
      <c r="F81" s="1087"/>
      <c r="G81" s="1087"/>
    </row>
    <row r="82" spans="2:7">
      <c r="B82" s="1087"/>
      <c r="C82" s="1087"/>
      <c r="D82" s="1087"/>
      <c r="E82" s="1087"/>
      <c r="F82" s="1087"/>
      <c r="G82" s="1087"/>
    </row>
    <row r="83" spans="2:7">
      <c r="B83" s="1087"/>
      <c r="C83" s="1087"/>
      <c r="D83" s="1087"/>
      <c r="E83" s="1087"/>
      <c r="F83" s="1087"/>
      <c r="G83" s="1087"/>
    </row>
    <row r="84" spans="2:7">
      <c r="B84" s="1087"/>
      <c r="C84" s="1087"/>
      <c r="D84" s="1087"/>
      <c r="E84" s="1087"/>
      <c r="F84" s="1087"/>
      <c r="G84" s="1087"/>
    </row>
    <row r="85" spans="2:7">
      <c r="B85" s="1087"/>
      <c r="C85" s="1087"/>
      <c r="D85" s="1087"/>
      <c r="E85" s="1087"/>
      <c r="F85" s="1087"/>
      <c r="G85" s="1087"/>
    </row>
    <row r="86" spans="2:7">
      <c r="B86" s="1087"/>
      <c r="C86" s="1087"/>
      <c r="D86" s="1087"/>
      <c r="E86" s="1087"/>
      <c r="F86" s="1087"/>
      <c r="G86" s="1087"/>
    </row>
    <row r="87" spans="2:7">
      <c r="B87" s="1087"/>
      <c r="C87" s="1087"/>
      <c r="D87" s="1087"/>
      <c r="E87" s="1087"/>
      <c r="F87" s="1087"/>
      <c r="G87" s="1087"/>
    </row>
    <row r="88" spans="2:7">
      <c r="B88" s="1087"/>
      <c r="C88" s="1087"/>
      <c r="D88" s="1087"/>
      <c r="E88" s="1087"/>
      <c r="F88" s="1087"/>
      <c r="G88" s="1087"/>
    </row>
    <row r="89" spans="2:7">
      <c r="B89" s="1087"/>
      <c r="C89" s="1087"/>
      <c r="D89" s="1087"/>
      <c r="E89" s="1087"/>
      <c r="F89" s="1087"/>
      <c r="G89" s="1087"/>
    </row>
    <row r="90" spans="2:7">
      <c r="B90" s="1087"/>
      <c r="C90" s="1087"/>
      <c r="D90" s="1087"/>
      <c r="E90" s="1087"/>
      <c r="F90" s="1087"/>
      <c r="G90" s="1087"/>
    </row>
    <row r="91" spans="2:7">
      <c r="B91" s="1087"/>
      <c r="C91" s="1087"/>
      <c r="D91" s="1087"/>
      <c r="E91" s="1087"/>
      <c r="F91" s="1087"/>
      <c r="G91" s="1087"/>
    </row>
    <row r="92" spans="2:7">
      <c r="B92" s="1087"/>
      <c r="C92" s="1087"/>
      <c r="D92" s="1087"/>
      <c r="E92" s="1087"/>
      <c r="F92" s="1087"/>
      <c r="G92" s="1087"/>
    </row>
    <row r="93" spans="2:7">
      <c r="B93" s="1087"/>
      <c r="C93" s="1087"/>
      <c r="D93" s="1087"/>
      <c r="E93" s="1087"/>
      <c r="F93" s="1087"/>
      <c r="G93" s="1087"/>
    </row>
    <row r="94" spans="2:7">
      <c r="B94" s="1087"/>
      <c r="C94" s="1087"/>
      <c r="D94" s="1087"/>
      <c r="E94" s="1087"/>
      <c r="F94" s="1087"/>
      <c r="G94" s="1087"/>
    </row>
    <row r="95" spans="2:7">
      <c r="B95" s="1087"/>
      <c r="C95" s="1087"/>
      <c r="D95" s="1087"/>
      <c r="E95" s="1087"/>
      <c r="F95" s="1087"/>
      <c r="G95" s="1087"/>
    </row>
    <row r="96" spans="2:7">
      <c r="B96" s="1087"/>
      <c r="C96" s="1087"/>
      <c r="D96" s="1087"/>
      <c r="E96" s="1087"/>
      <c r="F96" s="1087"/>
      <c r="G96" s="1087"/>
    </row>
    <row r="97" spans="2:7">
      <c r="B97" s="1087"/>
      <c r="C97" s="1087"/>
      <c r="D97" s="1087"/>
      <c r="E97" s="1087"/>
      <c r="F97" s="1087"/>
      <c r="G97" s="1087"/>
    </row>
    <row r="98" spans="2:7">
      <c r="B98" s="1087"/>
      <c r="C98" s="1087"/>
      <c r="D98" s="1087"/>
      <c r="E98" s="1087"/>
      <c r="F98" s="1087"/>
      <c r="G98" s="1087"/>
    </row>
    <row r="99" spans="2:7">
      <c r="B99" s="1087"/>
      <c r="C99" s="1087"/>
      <c r="D99" s="1087"/>
      <c r="E99" s="1087"/>
      <c r="F99" s="1087"/>
      <c r="G99" s="1087"/>
    </row>
    <row r="100" spans="2:7">
      <c r="B100" s="1087"/>
      <c r="C100" s="1087"/>
      <c r="D100" s="1087"/>
      <c r="E100" s="1087"/>
      <c r="F100" s="1087"/>
      <c r="G100" s="1087"/>
    </row>
    <row r="101" spans="2:7">
      <c r="B101" s="1087"/>
      <c r="C101" s="1087"/>
      <c r="D101" s="1087"/>
      <c r="E101" s="1087"/>
      <c r="F101" s="1087"/>
      <c r="G101" s="1087"/>
    </row>
    <row r="102" spans="2:7">
      <c r="B102" s="1087"/>
      <c r="C102" s="1087"/>
      <c r="D102" s="1087"/>
      <c r="E102" s="1087"/>
      <c r="F102" s="1087"/>
      <c r="G102" s="1087"/>
    </row>
    <row r="103" spans="2:7">
      <c r="B103" s="1087"/>
      <c r="C103" s="1087"/>
      <c r="D103" s="1087"/>
      <c r="E103" s="1087"/>
      <c r="F103" s="1087"/>
      <c r="G103" s="1087"/>
    </row>
    <row r="104" spans="2:7">
      <c r="B104" s="1087"/>
      <c r="C104" s="1087"/>
      <c r="D104" s="1087"/>
      <c r="E104" s="1087"/>
      <c r="F104" s="1087"/>
      <c r="G104" s="1087"/>
    </row>
    <row r="105" spans="2:7">
      <c r="B105" s="1087"/>
      <c r="C105" s="1087"/>
      <c r="D105" s="1087"/>
      <c r="E105" s="1087"/>
      <c r="F105" s="1087"/>
      <c r="G105" s="1087"/>
    </row>
    <row r="106" spans="2:7">
      <c r="B106" s="1087"/>
      <c r="C106" s="1087"/>
      <c r="D106" s="1087"/>
      <c r="E106" s="1087"/>
      <c r="F106" s="1087"/>
      <c r="G106" s="1087"/>
    </row>
    <row r="107" spans="2:7">
      <c r="B107" s="1087"/>
      <c r="C107" s="1087"/>
      <c r="D107" s="1087"/>
      <c r="E107" s="1087"/>
      <c r="F107" s="1087"/>
      <c r="G107" s="1087"/>
    </row>
    <row r="108" spans="2:7">
      <c r="B108" s="1087"/>
      <c r="C108" s="1087"/>
      <c r="D108" s="1087"/>
      <c r="E108" s="1087"/>
      <c r="F108" s="1087"/>
      <c r="G108" s="1087"/>
    </row>
    <row r="109" spans="2:7">
      <c r="B109" s="1087"/>
      <c r="C109" s="1087"/>
      <c r="D109" s="1087"/>
      <c r="E109" s="1087"/>
      <c r="F109" s="1087"/>
      <c r="G109" s="1087"/>
    </row>
    <row r="110" spans="2:7">
      <c r="B110" s="1087"/>
      <c r="C110" s="1087"/>
      <c r="D110" s="1087"/>
      <c r="E110" s="1087"/>
      <c r="F110" s="1087"/>
      <c r="G110" s="1087"/>
    </row>
    <row r="111" spans="2:7">
      <c r="B111" s="1087"/>
      <c r="C111" s="1087"/>
      <c r="D111" s="1087"/>
      <c r="E111" s="1087"/>
      <c r="F111" s="1087"/>
      <c r="G111" s="1087"/>
    </row>
    <row r="112" spans="2:7">
      <c r="B112" s="1087"/>
      <c r="C112" s="1087"/>
      <c r="D112" s="1087"/>
      <c r="E112" s="1087"/>
      <c r="F112" s="1087"/>
      <c r="G112" s="1087"/>
    </row>
    <row r="113" spans="2:7">
      <c r="B113" s="1087"/>
      <c r="C113" s="1087"/>
      <c r="D113" s="1087"/>
      <c r="E113" s="1087"/>
      <c r="F113" s="1087"/>
      <c r="G113" s="1087"/>
    </row>
    <row r="114" spans="2:7">
      <c r="B114" s="1087"/>
      <c r="C114" s="1087"/>
      <c r="D114" s="1087"/>
      <c r="E114" s="1087"/>
      <c r="F114" s="1087"/>
      <c r="G114" s="1087"/>
    </row>
    <row r="115" spans="2:7">
      <c r="B115" s="1087"/>
      <c r="C115" s="1087"/>
      <c r="D115" s="1087"/>
      <c r="E115" s="1087"/>
      <c r="F115" s="1087"/>
      <c r="G115" s="1087"/>
    </row>
    <row r="116" spans="2:7">
      <c r="B116" s="1087"/>
      <c r="C116" s="1087"/>
      <c r="D116" s="1087"/>
      <c r="E116" s="1087"/>
      <c r="F116" s="1087"/>
      <c r="G116" s="1087"/>
    </row>
    <row r="117" spans="2:7">
      <c r="B117" s="1087"/>
      <c r="C117" s="1087"/>
      <c r="D117" s="1087"/>
      <c r="E117" s="1087"/>
      <c r="F117" s="1087"/>
      <c r="G117" s="1087"/>
    </row>
    <row r="118" spans="2:7">
      <c r="B118" s="1087"/>
      <c r="C118" s="1087"/>
      <c r="D118" s="1087"/>
      <c r="E118" s="1087"/>
      <c r="F118" s="1087"/>
      <c r="G118" s="1087"/>
    </row>
    <row r="119" spans="2:7">
      <c r="B119" s="1087"/>
      <c r="C119" s="1087"/>
      <c r="D119" s="1087"/>
      <c r="E119" s="1087"/>
      <c r="F119" s="1087"/>
      <c r="G119" s="1087"/>
    </row>
    <row r="120" spans="2:7">
      <c r="B120" s="1087"/>
      <c r="C120" s="1087"/>
      <c r="D120" s="1087"/>
      <c r="E120" s="1087"/>
      <c r="F120" s="1087"/>
      <c r="G120" s="1087"/>
    </row>
    <row r="121" spans="2:7">
      <c r="B121" s="1087"/>
      <c r="C121" s="1087"/>
      <c r="D121" s="1087"/>
      <c r="E121" s="1087"/>
      <c r="F121" s="1087"/>
      <c r="G121" s="1087"/>
    </row>
    <row r="122" spans="2:7">
      <c r="B122" s="1087"/>
      <c r="C122" s="1087"/>
      <c r="D122" s="1087"/>
      <c r="E122" s="1087"/>
      <c r="F122" s="1087"/>
      <c r="G122" s="1087"/>
    </row>
    <row r="123" spans="2:7">
      <c r="B123" s="1087"/>
      <c r="C123" s="1087"/>
      <c r="D123" s="1087"/>
      <c r="E123" s="1087"/>
      <c r="F123" s="1087"/>
      <c r="G123" s="1087"/>
    </row>
    <row r="124" spans="2:7">
      <c r="B124" s="1087"/>
      <c r="C124" s="1087"/>
      <c r="D124" s="1087"/>
      <c r="E124" s="1087"/>
      <c r="F124" s="1087"/>
      <c r="G124" s="1087"/>
    </row>
    <row r="125" spans="2:7">
      <c r="B125" s="1087"/>
      <c r="C125" s="1087"/>
      <c r="D125" s="1087"/>
      <c r="E125" s="1087"/>
      <c r="F125" s="1087"/>
      <c r="G125" s="1087"/>
    </row>
    <row r="126" spans="2:7">
      <c r="B126" s="1087"/>
      <c r="C126" s="1087"/>
      <c r="D126" s="1087"/>
      <c r="E126" s="1087"/>
      <c r="F126" s="1087"/>
      <c r="G126" s="1087"/>
    </row>
    <row r="127" spans="2:7">
      <c r="B127" s="1087"/>
      <c r="C127" s="1087"/>
      <c r="D127" s="1087"/>
      <c r="E127" s="1087"/>
      <c r="F127" s="1087"/>
      <c r="G127" s="1087"/>
    </row>
    <row r="128" spans="2:7">
      <c r="B128" s="1087"/>
      <c r="C128" s="1087"/>
      <c r="D128" s="1087"/>
      <c r="E128" s="1087"/>
      <c r="F128" s="1087"/>
      <c r="G128" s="1087"/>
    </row>
    <row r="129" spans="2:7">
      <c r="B129" s="1087"/>
      <c r="C129" s="1087"/>
      <c r="D129" s="1087"/>
      <c r="E129" s="1087"/>
      <c r="F129" s="1087"/>
      <c r="G129" s="1087"/>
    </row>
    <row r="130" spans="2:7">
      <c r="B130" s="1087"/>
      <c r="C130" s="1087"/>
      <c r="D130" s="1087"/>
      <c r="E130" s="1087"/>
      <c r="F130" s="1087"/>
      <c r="G130" s="1087"/>
    </row>
    <row r="131" spans="2:7">
      <c r="B131" s="1087"/>
      <c r="C131" s="1087"/>
      <c r="D131" s="1087"/>
      <c r="E131" s="1087"/>
      <c r="F131" s="1087"/>
      <c r="G131" s="1087"/>
    </row>
    <row r="132" spans="2:7">
      <c r="B132" s="1087"/>
      <c r="C132" s="1087"/>
      <c r="D132" s="1087"/>
      <c r="E132" s="1087"/>
      <c r="F132" s="1087"/>
      <c r="G132" s="1087"/>
    </row>
    <row r="133" spans="2:7">
      <c r="B133" s="1087"/>
      <c r="C133" s="1087"/>
      <c r="D133" s="1087"/>
      <c r="E133" s="1087"/>
      <c r="F133" s="1087"/>
      <c r="G133" s="1087"/>
    </row>
    <row r="134" spans="2:7">
      <c r="B134" s="1087"/>
      <c r="C134" s="1087"/>
      <c r="D134" s="1087"/>
      <c r="E134" s="1087"/>
      <c r="F134" s="1087"/>
      <c r="G134" s="1087"/>
    </row>
    <row r="135" spans="2:7">
      <c r="B135" s="1087"/>
      <c r="C135" s="1087"/>
      <c r="D135" s="1087"/>
      <c r="E135" s="1087"/>
      <c r="F135" s="1087"/>
      <c r="G135" s="1087"/>
    </row>
    <row r="136" spans="2:7">
      <c r="B136" s="1087"/>
      <c r="C136" s="1087"/>
      <c r="D136" s="1087"/>
      <c r="E136" s="1087"/>
      <c r="F136" s="1087"/>
      <c r="G136" s="1087"/>
    </row>
    <row r="137" spans="2:7">
      <c r="B137" s="1087"/>
      <c r="C137" s="1087"/>
      <c r="D137" s="1087"/>
      <c r="E137" s="1087"/>
      <c r="F137" s="1087"/>
      <c r="G137" s="1087"/>
    </row>
    <row r="138" spans="2:7">
      <c r="B138" s="1087"/>
      <c r="C138" s="1087"/>
      <c r="D138" s="1087"/>
      <c r="E138" s="1087"/>
      <c r="F138" s="1087"/>
      <c r="G138" s="1087"/>
    </row>
    <row r="139" spans="2:7">
      <c r="B139" s="1087"/>
      <c r="C139" s="1087"/>
      <c r="D139" s="1087"/>
      <c r="E139" s="1087"/>
      <c r="F139" s="1087"/>
      <c r="G139" s="1087"/>
    </row>
    <row r="140" spans="2:7">
      <c r="B140" s="1087"/>
      <c r="C140" s="1087"/>
      <c r="D140" s="1087"/>
      <c r="E140" s="1087"/>
      <c r="F140" s="1087"/>
      <c r="G140" s="1087"/>
    </row>
    <row r="141" spans="2:7">
      <c r="B141" s="1087"/>
      <c r="C141" s="1087"/>
      <c r="D141" s="1087"/>
      <c r="E141" s="1087"/>
      <c r="F141" s="1087"/>
      <c r="G141" s="1087"/>
    </row>
    <row r="142" spans="2:7">
      <c r="B142" s="1087"/>
      <c r="C142" s="1087"/>
      <c r="D142" s="1087"/>
      <c r="E142" s="1087"/>
      <c r="F142" s="1087"/>
      <c r="G142" s="1087"/>
    </row>
    <row r="143" spans="2:7">
      <c r="B143" s="1087"/>
      <c r="C143" s="1087"/>
      <c r="D143" s="1087"/>
      <c r="E143" s="1087"/>
      <c r="F143" s="1087"/>
      <c r="G143" s="1087"/>
    </row>
    <row r="144" spans="2:7">
      <c r="B144" s="1087"/>
      <c r="C144" s="1087"/>
      <c r="D144" s="1087"/>
      <c r="E144" s="1087"/>
      <c r="F144" s="1087"/>
      <c r="G144" s="1087"/>
    </row>
    <row r="145" spans="2:7">
      <c r="B145" s="1087"/>
      <c r="C145" s="1087"/>
      <c r="D145" s="1087"/>
      <c r="E145" s="1087"/>
      <c r="F145" s="1087"/>
      <c r="G145" s="1087"/>
    </row>
    <row r="146" spans="2:7">
      <c r="B146" s="1087"/>
      <c r="C146" s="1087"/>
      <c r="D146" s="1087"/>
      <c r="E146" s="1087"/>
      <c r="F146" s="1087"/>
      <c r="G146" s="1087"/>
    </row>
    <row r="147" spans="2:7">
      <c r="B147" s="1087"/>
      <c r="C147" s="1087"/>
      <c r="D147" s="1087"/>
      <c r="E147" s="1087"/>
      <c r="F147" s="1087"/>
      <c r="G147" s="1087"/>
    </row>
    <row r="148" spans="2:7">
      <c r="B148" s="1087"/>
      <c r="C148" s="1087"/>
      <c r="D148" s="1087"/>
      <c r="E148" s="1087"/>
      <c r="F148" s="1087"/>
      <c r="G148" s="1087"/>
    </row>
    <row r="149" spans="2:7">
      <c r="B149" s="1087"/>
      <c r="C149" s="1087"/>
      <c r="D149" s="1087"/>
      <c r="E149" s="1087"/>
      <c r="F149" s="1087"/>
      <c r="G149" s="1087"/>
    </row>
    <row r="150" spans="2:7">
      <c r="B150" s="1087"/>
      <c r="C150" s="1087"/>
      <c r="D150" s="1087"/>
      <c r="E150" s="1087"/>
      <c r="F150" s="1087"/>
      <c r="G150" s="1087"/>
    </row>
    <row r="151" spans="2:7">
      <c r="B151" s="1087"/>
      <c r="C151" s="1087"/>
      <c r="D151" s="1087"/>
      <c r="E151" s="1087"/>
      <c r="F151" s="1087"/>
      <c r="G151" s="1087"/>
    </row>
    <row r="152" spans="2:7">
      <c r="B152" s="1087"/>
      <c r="C152" s="1087"/>
      <c r="D152" s="1087"/>
      <c r="E152" s="1087"/>
      <c r="F152" s="1087"/>
      <c r="G152" s="1087"/>
    </row>
    <row r="153" spans="2:7">
      <c r="B153" s="1087"/>
      <c r="C153" s="1087"/>
      <c r="D153" s="1087"/>
      <c r="E153" s="1087"/>
      <c r="F153" s="1087"/>
      <c r="G153" s="1087"/>
    </row>
    <row r="154" spans="2:7">
      <c r="B154" s="1087"/>
      <c r="C154" s="1087"/>
      <c r="D154" s="1087"/>
      <c r="E154" s="1087"/>
      <c r="F154" s="1087"/>
      <c r="G154" s="1087"/>
    </row>
    <row r="155" spans="2:7">
      <c r="B155" s="1087"/>
      <c r="C155" s="1087"/>
      <c r="D155" s="1087"/>
      <c r="E155" s="1087"/>
      <c r="F155" s="1087"/>
      <c r="G155" s="1087"/>
    </row>
    <row r="156" spans="2:7">
      <c r="B156" s="1087"/>
      <c r="C156" s="1087"/>
      <c r="D156" s="1087"/>
      <c r="E156" s="1087"/>
      <c r="F156" s="1087"/>
      <c r="G156" s="1087"/>
    </row>
    <row r="157" spans="2:7">
      <c r="B157" s="1087"/>
      <c r="C157" s="1087"/>
      <c r="D157" s="1087"/>
      <c r="E157" s="1087"/>
      <c r="F157" s="1087"/>
      <c r="G157" s="1087"/>
    </row>
    <row r="158" spans="2:7">
      <c r="B158" s="1087"/>
      <c r="C158" s="1087"/>
      <c r="D158" s="1087"/>
      <c r="E158" s="1087"/>
      <c r="F158" s="1087"/>
      <c r="G158" s="1087"/>
    </row>
    <row r="159" spans="2:7">
      <c r="B159" s="1087"/>
      <c r="C159" s="1087"/>
      <c r="D159" s="1087"/>
      <c r="E159" s="1087"/>
      <c r="F159" s="1087"/>
      <c r="G159" s="1087"/>
    </row>
    <row r="160" spans="2:7">
      <c r="B160" s="1087"/>
      <c r="C160" s="1087"/>
      <c r="D160" s="1087"/>
      <c r="E160" s="1087"/>
      <c r="F160" s="1087"/>
      <c r="G160" s="1087"/>
    </row>
    <row r="161" spans="2:7">
      <c r="B161" s="1087"/>
      <c r="C161" s="1087"/>
      <c r="D161" s="1087"/>
      <c r="E161" s="1087"/>
      <c r="F161" s="1087"/>
      <c r="G161" s="1087"/>
    </row>
    <row r="162" spans="2:7">
      <c r="B162" s="1087"/>
      <c r="C162" s="1087"/>
      <c r="D162" s="1087"/>
      <c r="E162" s="1087"/>
      <c r="F162" s="1087"/>
      <c r="G162" s="1087"/>
    </row>
    <row r="163" spans="2:7">
      <c r="B163" s="1087"/>
      <c r="C163" s="1087"/>
      <c r="D163" s="1087"/>
      <c r="E163" s="1087"/>
      <c r="F163" s="1087"/>
      <c r="G163" s="1087"/>
    </row>
    <row r="164" spans="2:7">
      <c r="B164" s="1087"/>
      <c r="C164" s="1087"/>
      <c r="D164" s="1087"/>
      <c r="E164" s="1087"/>
      <c r="F164" s="1087"/>
      <c r="G164" s="1087"/>
    </row>
    <row r="165" spans="2:7">
      <c r="B165" s="1087"/>
      <c r="C165" s="1087"/>
      <c r="D165" s="1087"/>
      <c r="E165" s="1087"/>
      <c r="F165" s="1087"/>
      <c r="G165" s="1087"/>
    </row>
    <row r="166" spans="2:7">
      <c r="B166" s="1087"/>
      <c r="C166" s="1087"/>
      <c r="D166" s="1087"/>
      <c r="E166" s="1087"/>
      <c r="F166" s="1087"/>
      <c r="G166" s="1087"/>
    </row>
    <row r="167" spans="2:7">
      <c r="B167" s="1087"/>
      <c r="C167" s="1087"/>
      <c r="D167" s="1087"/>
      <c r="E167" s="1087"/>
      <c r="F167" s="1087"/>
      <c r="G167" s="1087"/>
    </row>
    <row r="168" spans="2:7">
      <c r="B168" s="1087"/>
      <c r="C168" s="1087"/>
      <c r="D168" s="1087"/>
      <c r="E168" s="1087"/>
      <c r="F168" s="1087"/>
      <c r="G168" s="1087"/>
    </row>
    <row r="169" spans="2:7">
      <c r="B169" s="1087"/>
      <c r="C169" s="1087"/>
      <c r="D169" s="1087"/>
      <c r="E169" s="1087"/>
      <c r="F169" s="1087"/>
      <c r="G169" s="1087"/>
    </row>
    <row r="170" spans="2:7">
      <c r="B170" s="1087"/>
      <c r="C170" s="1087"/>
      <c r="D170" s="1087"/>
      <c r="E170" s="1087"/>
      <c r="F170" s="1087"/>
      <c r="G170" s="1087"/>
    </row>
    <row r="171" spans="2:7">
      <c r="B171" s="1087"/>
      <c r="C171" s="1087"/>
      <c r="D171" s="1087"/>
      <c r="E171" s="1087"/>
      <c r="F171" s="1087"/>
      <c r="G171" s="1087"/>
    </row>
    <row r="172" spans="2:7">
      <c r="B172" s="1087"/>
      <c r="C172" s="1087"/>
      <c r="D172" s="1087"/>
      <c r="E172" s="1087"/>
      <c r="F172" s="1087"/>
      <c r="G172" s="1087"/>
    </row>
    <row r="173" spans="2:7">
      <c r="B173" s="1087"/>
      <c r="C173" s="1087"/>
      <c r="D173" s="1087"/>
      <c r="E173" s="1087"/>
      <c r="F173" s="1087"/>
      <c r="G173" s="1087"/>
    </row>
    <row r="174" spans="2:7">
      <c r="B174" s="1087"/>
      <c r="C174" s="1087"/>
      <c r="D174" s="1087"/>
      <c r="E174" s="1087"/>
      <c r="F174" s="1087"/>
      <c r="G174" s="1087"/>
    </row>
    <row r="175" spans="2:7">
      <c r="B175" s="1087"/>
      <c r="C175" s="1087"/>
      <c r="D175" s="1087"/>
      <c r="E175" s="1087"/>
      <c r="F175" s="1087"/>
      <c r="G175" s="1087"/>
    </row>
    <row r="176" spans="2:7">
      <c r="B176" s="1087"/>
      <c r="C176" s="1087"/>
      <c r="D176" s="1087"/>
      <c r="E176" s="1087"/>
      <c r="F176" s="1087"/>
      <c r="G176" s="1087"/>
    </row>
    <row r="177" spans="2:7">
      <c r="B177" s="1087"/>
      <c r="C177" s="1087"/>
      <c r="D177" s="1087"/>
      <c r="E177" s="1087"/>
      <c r="F177" s="1087"/>
      <c r="G177" s="1087"/>
    </row>
    <row r="178" spans="2:7">
      <c r="B178" s="1087"/>
      <c r="C178" s="1087"/>
      <c r="D178" s="1087"/>
      <c r="E178" s="1087"/>
      <c r="F178" s="1087"/>
      <c r="G178" s="1087"/>
    </row>
    <row r="179" spans="2:7">
      <c r="B179" s="1087"/>
      <c r="C179" s="1087"/>
      <c r="D179" s="1087"/>
      <c r="E179" s="1087"/>
      <c r="F179" s="1087"/>
      <c r="G179" s="1087"/>
    </row>
    <row r="180" spans="2:7">
      <c r="B180" s="1087"/>
      <c r="C180" s="1087"/>
      <c r="D180" s="1087"/>
      <c r="E180" s="1087"/>
      <c r="F180" s="1087"/>
      <c r="G180" s="1087"/>
    </row>
    <row r="181" spans="2:7">
      <c r="B181" s="1087"/>
      <c r="C181" s="1087"/>
      <c r="D181" s="1087"/>
      <c r="E181" s="1087"/>
      <c r="F181" s="1087"/>
      <c r="G181" s="1087"/>
    </row>
    <row r="182" spans="2:7">
      <c r="B182" s="1087"/>
      <c r="C182" s="1087"/>
      <c r="D182" s="1087"/>
      <c r="E182" s="1087"/>
      <c r="F182" s="1087"/>
      <c r="G182" s="1087"/>
    </row>
    <row r="183" spans="2:7">
      <c r="B183" s="1087"/>
      <c r="C183" s="1087"/>
      <c r="D183" s="1087"/>
      <c r="E183" s="1087"/>
      <c r="F183" s="1087"/>
      <c r="G183" s="1087"/>
    </row>
    <row r="184" spans="2:7">
      <c r="B184" s="1087"/>
      <c r="C184" s="1087"/>
      <c r="D184" s="1087"/>
      <c r="E184" s="1087"/>
      <c r="F184" s="1087"/>
      <c r="G184" s="1087"/>
    </row>
    <row r="185" spans="2:7">
      <c r="B185" s="1087"/>
      <c r="C185" s="1087"/>
      <c r="D185" s="1087"/>
      <c r="E185" s="1087"/>
      <c r="F185" s="1087"/>
      <c r="G185" s="1087"/>
    </row>
    <row r="186" spans="2:7">
      <c r="B186" s="1087"/>
      <c r="C186" s="1087"/>
      <c r="D186" s="1087"/>
      <c r="E186" s="1087"/>
      <c r="F186" s="1087"/>
      <c r="G186" s="1087"/>
    </row>
    <row r="187" spans="2:7">
      <c r="B187" s="1087"/>
      <c r="C187" s="1087"/>
      <c r="D187" s="1087"/>
      <c r="E187" s="1087"/>
      <c r="F187" s="1087"/>
      <c r="G187" s="1087"/>
    </row>
    <row r="188" spans="2:7">
      <c r="B188" s="1087"/>
      <c r="C188" s="1087"/>
      <c r="D188" s="1087"/>
      <c r="E188" s="1087"/>
      <c r="F188" s="1087"/>
      <c r="G188" s="1087"/>
    </row>
    <row r="189" spans="2:7">
      <c r="B189" s="1087"/>
      <c r="C189" s="1087"/>
      <c r="D189" s="1087"/>
      <c r="E189" s="1087"/>
      <c r="F189" s="1087"/>
      <c r="G189" s="1087"/>
    </row>
    <row r="190" spans="2:7">
      <c r="B190" s="1087"/>
      <c r="C190" s="1087"/>
      <c r="D190" s="1087"/>
      <c r="E190" s="1087"/>
      <c r="F190" s="1087"/>
      <c r="G190" s="1087"/>
    </row>
    <row r="191" spans="2:7">
      <c r="B191" s="1087"/>
      <c r="C191" s="1087"/>
      <c r="D191" s="1087"/>
      <c r="E191" s="1087"/>
      <c r="F191" s="1087"/>
      <c r="G191" s="1087"/>
    </row>
    <row r="192" spans="2:7">
      <c r="B192" s="1087"/>
      <c r="C192" s="1087"/>
      <c r="D192" s="1087"/>
      <c r="E192" s="1087"/>
      <c r="F192" s="1087"/>
      <c r="G192" s="1087"/>
    </row>
    <row r="193" spans="2:7">
      <c r="B193" s="1087"/>
      <c r="C193" s="1087"/>
      <c r="D193" s="1087"/>
      <c r="E193" s="1087"/>
      <c r="F193" s="1087"/>
      <c r="G193" s="1087"/>
    </row>
    <row r="194" spans="2:7">
      <c r="B194" s="1087"/>
      <c r="C194" s="1087"/>
      <c r="D194" s="1087"/>
      <c r="E194" s="1087"/>
      <c r="F194" s="1087"/>
      <c r="G194" s="1087"/>
    </row>
    <row r="195" spans="2:7">
      <c r="B195" s="1087"/>
      <c r="C195" s="1087"/>
      <c r="D195" s="1087"/>
      <c r="E195" s="1087"/>
      <c r="F195" s="1087"/>
      <c r="G195" s="1087"/>
    </row>
    <row r="196" spans="2:7">
      <c r="B196" s="1087"/>
      <c r="C196" s="1087"/>
      <c r="D196" s="1087"/>
      <c r="E196" s="1087"/>
      <c r="F196" s="1087"/>
      <c r="G196" s="1087"/>
    </row>
    <row r="197" spans="2:7">
      <c r="B197" s="1087"/>
      <c r="C197" s="1087"/>
      <c r="D197" s="1087"/>
      <c r="E197" s="1087"/>
      <c r="F197" s="1087"/>
      <c r="G197" s="1087"/>
    </row>
    <row r="198" spans="2:7">
      <c r="B198" s="1087"/>
      <c r="C198" s="1087"/>
      <c r="D198" s="1087"/>
      <c r="E198" s="1087"/>
      <c r="F198" s="1087"/>
      <c r="G198" s="1087"/>
    </row>
    <row r="199" spans="2:7">
      <c r="B199" s="1087"/>
      <c r="C199" s="1087"/>
      <c r="D199" s="1087"/>
      <c r="E199" s="1087"/>
      <c r="F199" s="1087"/>
      <c r="G199" s="1087"/>
    </row>
    <row r="200" spans="2:7">
      <c r="B200" s="1087"/>
      <c r="C200" s="1087"/>
      <c r="D200" s="1087"/>
      <c r="E200" s="1087"/>
      <c r="F200" s="1087"/>
      <c r="G200" s="1087"/>
    </row>
    <row r="201" spans="2:7">
      <c r="B201" s="1087"/>
      <c r="C201" s="1087"/>
      <c r="D201" s="1087"/>
      <c r="E201" s="1087"/>
      <c r="F201" s="1087"/>
      <c r="G201" s="1087"/>
    </row>
    <row r="202" spans="2:7">
      <c r="B202" s="1087"/>
      <c r="C202" s="1087"/>
      <c r="D202" s="1087"/>
      <c r="E202" s="1087"/>
      <c r="F202" s="1087"/>
      <c r="G202" s="1087"/>
    </row>
    <row r="203" spans="2:7">
      <c r="B203" s="1087"/>
      <c r="C203" s="1087"/>
      <c r="D203" s="1087"/>
      <c r="E203" s="1087"/>
      <c r="F203" s="1087"/>
      <c r="G203" s="1087"/>
    </row>
    <row r="204" spans="2:7">
      <c r="B204" s="1087"/>
      <c r="C204" s="1087"/>
      <c r="D204" s="1087"/>
      <c r="E204" s="1087"/>
      <c r="F204" s="1087"/>
      <c r="G204" s="1087"/>
    </row>
    <row r="205" spans="2:7">
      <c r="B205" s="1087"/>
      <c r="C205" s="1087"/>
      <c r="D205" s="1087"/>
      <c r="E205" s="1087"/>
      <c r="F205" s="1087"/>
      <c r="G205" s="1087"/>
    </row>
    <row r="206" spans="2:7">
      <c r="B206" s="1087"/>
      <c r="C206" s="1087"/>
      <c r="D206" s="1087"/>
      <c r="E206" s="1087"/>
      <c r="F206" s="1087"/>
      <c r="G206" s="1087"/>
    </row>
    <row r="207" spans="2:7">
      <c r="B207" s="1087"/>
      <c r="C207" s="1087"/>
      <c r="D207" s="1087"/>
      <c r="E207" s="1087"/>
      <c r="F207" s="1087"/>
      <c r="G207" s="1087"/>
    </row>
    <row r="208" spans="2:7">
      <c r="B208" s="1087"/>
      <c r="C208" s="1087"/>
      <c r="D208" s="1087"/>
      <c r="E208" s="1087"/>
      <c r="F208" s="1087"/>
      <c r="G208" s="1087"/>
    </row>
    <row r="209" spans="2:7">
      <c r="B209" s="1087"/>
      <c r="C209" s="1087"/>
      <c r="D209" s="1087"/>
      <c r="E209" s="1087"/>
      <c r="F209" s="1087"/>
      <c r="G209" s="1087"/>
    </row>
    <row r="210" spans="2:7">
      <c r="B210" s="1087"/>
      <c r="C210" s="1087"/>
      <c r="D210" s="1087"/>
      <c r="E210" s="1087"/>
      <c r="F210" s="1087"/>
      <c r="G210" s="1087"/>
    </row>
    <row r="211" spans="2:7">
      <c r="B211" s="1087"/>
      <c r="C211" s="1087"/>
      <c r="D211" s="1087"/>
      <c r="E211" s="1087"/>
      <c r="F211" s="1087"/>
      <c r="G211" s="1087"/>
    </row>
    <row r="212" spans="2:7">
      <c r="B212" s="1087"/>
      <c r="C212" s="1087"/>
      <c r="D212" s="1087"/>
      <c r="E212" s="1087"/>
      <c r="F212" s="1087"/>
      <c r="G212" s="1087"/>
    </row>
    <row r="213" spans="2:7">
      <c r="B213" s="1087"/>
      <c r="C213" s="1087"/>
      <c r="D213" s="1087"/>
      <c r="E213" s="1087"/>
      <c r="F213" s="1087"/>
      <c r="G213" s="1087"/>
    </row>
    <row r="214" spans="2:7">
      <c r="B214" s="1087"/>
      <c r="C214" s="1087"/>
      <c r="D214" s="1087"/>
      <c r="E214" s="1087"/>
      <c r="F214" s="1087"/>
      <c r="G214" s="1087"/>
    </row>
    <row r="215" spans="2:7">
      <c r="B215" s="1087"/>
      <c r="C215" s="1087"/>
      <c r="D215" s="1087"/>
      <c r="E215" s="1087"/>
      <c r="F215" s="1087"/>
      <c r="G215" s="1087"/>
    </row>
    <row r="216" spans="2:7">
      <c r="B216" s="1087"/>
      <c r="C216" s="1087"/>
      <c r="D216" s="1087"/>
      <c r="E216" s="1087"/>
      <c r="F216" s="1087"/>
      <c r="G216" s="1087"/>
    </row>
    <row r="217" spans="2:7">
      <c r="B217" s="1087"/>
      <c r="C217" s="1087"/>
      <c r="D217" s="1087"/>
      <c r="E217" s="1087"/>
      <c r="F217" s="1087"/>
      <c r="G217" s="1087"/>
    </row>
    <row r="218" spans="2:7">
      <c r="B218" s="1087"/>
      <c r="C218" s="1087"/>
      <c r="D218" s="1087"/>
      <c r="E218" s="1087"/>
      <c r="F218" s="1087"/>
      <c r="G218" s="1087"/>
    </row>
    <row r="219" spans="2:7">
      <c r="B219" s="1087"/>
      <c r="C219" s="1087"/>
      <c r="D219" s="1087"/>
      <c r="E219" s="1087"/>
      <c r="F219" s="1087"/>
      <c r="G219" s="1087"/>
    </row>
    <row r="220" spans="2:7">
      <c r="B220" s="1087"/>
      <c r="C220" s="1087"/>
      <c r="D220" s="1087"/>
      <c r="E220" s="1087"/>
      <c r="F220" s="1087"/>
      <c r="G220" s="1087"/>
    </row>
    <row r="221" spans="2:7">
      <c r="B221" s="1087"/>
      <c r="C221" s="1087"/>
      <c r="D221" s="1087"/>
      <c r="E221" s="1087"/>
      <c r="F221" s="1087"/>
      <c r="G221" s="1087"/>
    </row>
    <row r="222" spans="2:7">
      <c r="B222" s="1087"/>
      <c r="C222" s="1087"/>
      <c r="D222" s="1087"/>
      <c r="E222" s="1087"/>
      <c r="F222" s="1087"/>
      <c r="G222" s="1087"/>
    </row>
    <row r="223" spans="2:7">
      <c r="B223" s="1087"/>
      <c r="C223" s="1087"/>
      <c r="D223" s="1087"/>
      <c r="E223" s="1087"/>
      <c r="F223" s="1087"/>
      <c r="G223" s="1087"/>
    </row>
    <row r="224" spans="2:7">
      <c r="B224" s="1087"/>
      <c r="C224" s="1087"/>
      <c r="D224" s="1087"/>
      <c r="E224" s="1087"/>
      <c r="F224" s="1087"/>
      <c r="G224" s="1087"/>
    </row>
    <row r="225" spans="2:7">
      <c r="B225" s="1087"/>
      <c r="C225" s="1087"/>
      <c r="D225" s="1087"/>
      <c r="E225" s="1087"/>
      <c r="F225" s="1087"/>
      <c r="G225" s="1087"/>
    </row>
    <row r="226" spans="2:7">
      <c r="B226" s="1087"/>
      <c r="C226" s="1087"/>
      <c r="D226" s="1087"/>
      <c r="E226" s="1087"/>
      <c r="F226" s="1087"/>
      <c r="G226" s="1087"/>
    </row>
    <row r="227" spans="2:7">
      <c r="B227" s="1087"/>
      <c r="C227" s="1087"/>
      <c r="D227" s="1087"/>
      <c r="E227" s="1087"/>
      <c r="F227" s="1087"/>
      <c r="G227" s="1087"/>
    </row>
    <row r="228" spans="2:7">
      <c r="B228" s="1087"/>
      <c r="C228" s="1087"/>
      <c r="D228" s="1087"/>
      <c r="E228" s="1087"/>
      <c r="F228" s="1087"/>
      <c r="G228" s="1087"/>
    </row>
    <row r="229" spans="2:7">
      <c r="B229" s="1087"/>
      <c r="C229" s="1087"/>
      <c r="D229" s="1087"/>
      <c r="E229" s="1087"/>
      <c r="F229" s="1087"/>
      <c r="G229" s="1087"/>
    </row>
    <row r="230" spans="2:7">
      <c r="B230" s="1087"/>
      <c r="C230" s="1087"/>
      <c r="D230" s="1087"/>
      <c r="E230" s="1087"/>
      <c r="F230" s="1087"/>
      <c r="G230" s="1087"/>
    </row>
    <row r="231" spans="2:7">
      <c r="B231" s="1087"/>
      <c r="C231" s="1087"/>
      <c r="D231" s="1087"/>
      <c r="E231" s="1087"/>
      <c r="F231" s="1087"/>
      <c r="G231" s="1087"/>
    </row>
    <row r="232" spans="2:7">
      <c r="B232" s="1087"/>
      <c r="C232" s="1087"/>
      <c r="D232" s="1087"/>
      <c r="E232" s="1087"/>
      <c r="F232" s="1087"/>
      <c r="G232" s="1087"/>
    </row>
    <row r="233" spans="2:7">
      <c r="B233" s="1087"/>
      <c r="C233" s="1087"/>
      <c r="D233" s="1087"/>
      <c r="E233" s="1087"/>
      <c r="F233" s="1087"/>
      <c r="G233" s="1087"/>
    </row>
    <row r="234" spans="2:7">
      <c r="B234" s="1087"/>
      <c r="C234" s="1087"/>
      <c r="D234" s="1087"/>
      <c r="E234" s="1087"/>
      <c r="F234" s="1087"/>
      <c r="G234" s="1087"/>
    </row>
    <row r="235" spans="2:7">
      <c r="B235" s="1087"/>
      <c r="C235" s="1087"/>
      <c r="D235" s="1087"/>
      <c r="E235" s="1087"/>
      <c r="F235" s="1087"/>
      <c r="G235" s="1087"/>
    </row>
    <row r="236" spans="2:7">
      <c r="B236" s="1087"/>
      <c r="C236" s="1087"/>
      <c r="D236" s="1087"/>
      <c r="E236" s="1087"/>
      <c r="F236" s="1087"/>
      <c r="G236" s="1087"/>
    </row>
    <row r="237" spans="2:7">
      <c r="B237" s="1087"/>
      <c r="C237" s="1087"/>
      <c r="D237" s="1087"/>
      <c r="E237" s="1087"/>
      <c r="F237" s="1087"/>
      <c r="G237" s="1087"/>
    </row>
    <row r="238" spans="2:7">
      <c r="B238" s="1087"/>
      <c r="C238" s="1087"/>
      <c r="D238" s="1087"/>
      <c r="E238" s="1087"/>
      <c r="F238" s="1087"/>
      <c r="G238" s="1087"/>
    </row>
    <row r="239" spans="2:7">
      <c r="B239" s="1087"/>
      <c r="C239" s="1087"/>
      <c r="D239" s="1087"/>
      <c r="E239" s="1087"/>
      <c r="F239" s="1087"/>
      <c r="G239" s="1087"/>
    </row>
    <row r="240" spans="2:7">
      <c r="B240" s="1087"/>
      <c r="C240" s="1087"/>
      <c r="D240" s="1087"/>
      <c r="E240" s="1087"/>
      <c r="F240" s="1087"/>
      <c r="G240" s="1087"/>
    </row>
    <row r="241" spans="2:7">
      <c r="B241" s="1087"/>
      <c r="C241" s="1087"/>
      <c r="D241" s="1087"/>
      <c r="E241" s="1087"/>
      <c r="F241" s="1087"/>
      <c r="G241" s="1087"/>
    </row>
    <row r="242" spans="2:7">
      <c r="B242" s="1087"/>
      <c r="C242" s="1087"/>
      <c r="D242" s="1087"/>
      <c r="E242" s="1087"/>
      <c r="F242" s="1087"/>
      <c r="G242" s="1087"/>
    </row>
    <row r="243" spans="2:7">
      <c r="B243" s="1087"/>
      <c r="C243" s="1087"/>
      <c r="D243" s="1087"/>
      <c r="E243" s="1087"/>
      <c r="F243" s="1087"/>
      <c r="G243" s="1087"/>
    </row>
    <row r="244" spans="2:7">
      <c r="B244" s="1087"/>
      <c r="C244" s="1087"/>
      <c r="D244" s="1087"/>
      <c r="E244" s="1087"/>
      <c r="F244" s="1087"/>
      <c r="G244" s="1087"/>
    </row>
    <row r="245" spans="2:7">
      <c r="B245" s="1087"/>
      <c r="C245" s="1087"/>
      <c r="D245" s="1087"/>
      <c r="E245" s="1087"/>
      <c r="F245" s="1087"/>
      <c r="G245" s="1087"/>
    </row>
    <row r="246" spans="2:7">
      <c r="B246" s="1087"/>
      <c r="C246" s="1087"/>
      <c r="D246" s="1087"/>
      <c r="E246" s="1087"/>
      <c r="F246" s="1087"/>
      <c r="G246" s="1087"/>
    </row>
    <row r="247" spans="2:7">
      <c r="B247" s="1087"/>
      <c r="C247" s="1087"/>
      <c r="D247" s="1087"/>
      <c r="E247" s="1087"/>
      <c r="F247" s="1087"/>
      <c r="G247" s="1087"/>
    </row>
    <row r="248" spans="2:7">
      <c r="B248" s="1087"/>
      <c r="C248" s="1087"/>
      <c r="D248" s="1087"/>
      <c r="E248" s="1087"/>
      <c r="F248" s="1087"/>
      <c r="G248" s="1087"/>
    </row>
    <row r="249" spans="2:7">
      <c r="B249" s="1087"/>
      <c r="C249" s="1087"/>
      <c r="D249" s="1087"/>
      <c r="E249" s="1087"/>
      <c r="F249" s="1087"/>
      <c r="G249" s="1087"/>
    </row>
    <row r="250" spans="2:7">
      <c r="B250" s="1087"/>
      <c r="C250" s="1087"/>
      <c r="D250" s="1087"/>
      <c r="E250" s="1087"/>
      <c r="F250" s="1087"/>
      <c r="G250" s="1087"/>
    </row>
    <row r="251" spans="2:7">
      <c r="B251" s="1087"/>
      <c r="C251" s="1087"/>
      <c r="D251" s="1087"/>
      <c r="E251" s="1087"/>
      <c r="F251" s="1087"/>
      <c r="G251" s="1087"/>
    </row>
    <row r="252" spans="2:7">
      <c r="B252" s="1087"/>
      <c r="C252" s="1087"/>
      <c r="D252" s="1087"/>
      <c r="E252" s="1087"/>
      <c r="F252" s="1087"/>
      <c r="G252" s="1087"/>
    </row>
    <row r="253" spans="2:7">
      <c r="B253" s="1087"/>
      <c r="C253" s="1087"/>
      <c r="D253" s="1087"/>
      <c r="E253" s="1087"/>
      <c r="F253" s="1087"/>
      <c r="G253" s="1087"/>
    </row>
    <row r="254" spans="2:7">
      <c r="B254" s="1087"/>
      <c r="C254" s="1087"/>
      <c r="D254" s="1087"/>
      <c r="E254" s="1087"/>
      <c r="F254" s="1087"/>
      <c r="G254" s="1087"/>
    </row>
    <row r="255" spans="2:7">
      <c r="B255" s="1087"/>
      <c r="C255" s="1087"/>
      <c r="D255" s="1087"/>
      <c r="E255" s="1087"/>
      <c r="F255" s="1087"/>
      <c r="G255" s="1087"/>
    </row>
    <row r="256" spans="2:7">
      <c r="B256" s="1087"/>
      <c r="C256" s="1087"/>
      <c r="D256" s="1087"/>
      <c r="E256" s="1087"/>
      <c r="F256" s="1087"/>
      <c r="G256" s="1087"/>
    </row>
    <row r="257" spans="2:7">
      <c r="B257" s="1087"/>
      <c r="C257" s="1087"/>
      <c r="D257" s="1087"/>
      <c r="E257" s="1087"/>
      <c r="F257" s="1087"/>
      <c r="G257" s="1087"/>
    </row>
    <row r="258" spans="2:7">
      <c r="B258" s="1087"/>
      <c r="C258" s="1087"/>
      <c r="D258" s="1087"/>
      <c r="E258" s="1087"/>
      <c r="F258" s="1087"/>
      <c r="G258" s="1087"/>
    </row>
    <row r="259" spans="2:7">
      <c r="B259" s="1087"/>
      <c r="C259" s="1087"/>
      <c r="D259" s="1087"/>
      <c r="E259" s="1087"/>
      <c r="F259" s="1087"/>
      <c r="G259" s="1087"/>
    </row>
    <row r="260" spans="2:7">
      <c r="B260" s="1087"/>
      <c r="C260" s="1087"/>
      <c r="D260" s="1087"/>
      <c r="E260" s="1087"/>
      <c r="F260" s="1087"/>
      <c r="G260" s="1087"/>
    </row>
    <row r="261" spans="2:7">
      <c r="B261" s="1087"/>
      <c r="C261" s="1087"/>
      <c r="D261" s="1087"/>
      <c r="E261" s="1087"/>
      <c r="F261" s="1087"/>
      <c r="G261" s="1087"/>
    </row>
    <row r="262" spans="2:7">
      <c r="B262" s="1087"/>
      <c r="C262" s="1087"/>
      <c r="D262" s="1087"/>
      <c r="E262" s="1087"/>
      <c r="F262" s="1087"/>
      <c r="G262" s="1087"/>
    </row>
    <row r="263" spans="2:7">
      <c r="B263" s="1087"/>
      <c r="C263" s="1087"/>
      <c r="D263" s="1087"/>
      <c r="E263" s="1087"/>
      <c r="F263" s="1087"/>
      <c r="G263" s="1087"/>
    </row>
    <row r="264" spans="2:7">
      <c r="B264" s="1087"/>
      <c r="C264" s="1087"/>
      <c r="D264" s="1087"/>
      <c r="E264" s="1087"/>
      <c r="F264" s="1087"/>
      <c r="G264" s="1087"/>
    </row>
    <row r="265" spans="2:7">
      <c r="B265" s="1087"/>
      <c r="C265" s="1087"/>
      <c r="D265" s="1087"/>
      <c r="E265" s="1087"/>
      <c r="F265" s="1087"/>
      <c r="G265" s="1087"/>
    </row>
    <row r="266" spans="2:7">
      <c r="B266" s="1087"/>
      <c r="C266" s="1087"/>
      <c r="D266" s="1087"/>
      <c r="E266" s="1087"/>
      <c r="F266" s="1087"/>
      <c r="G266" s="1087"/>
    </row>
    <row r="267" spans="2:7">
      <c r="B267" s="1087"/>
      <c r="C267" s="1087"/>
      <c r="D267" s="1087"/>
      <c r="E267" s="1087"/>
      <c r="F267" s="1087"/>
      <c r="G267" s="1087"/>
    </row>
    <row r="268" spans="2:7">
      <c r="B268" s="1087"/>
      <c r="C268" s="1087"/>
      <c r="D268" s="1087"/>
      <c r="E268" s="1087"/>
      <c r="F268" s="1087"/>
      <c r="G268" s="1087"/>
    </row>
    <row r="269" spans="2:7">
      <c r="B269" s="1087"/>
      <c r="C269" s="1087"/>
      <c r="D269" s="1087"/>
      <c r="E269" s="1087"/>
      <c r="F269" s="1087"/>
      <c r="G269" s="1087"/>
    </row>
    <row r="270" spans="2:7">
      <c r="B270" s="1087"/>
      <c r="C270" s="1087"/>
      <c r="D270" s="1087"/>
      <c r="E270" s="1087"/>
      <c r="F270" s="1087"/>
      <c r="G270" s="1087"/>
    </row>
    <row r="271" spans="2:7">
      <c r="B271" s="1087"/>
      <c r="C271" s="1087"/>
      <c r="D271" s="1087"/>
      <c r="E271" s="1087"/>
      <c r="F271" s="1087"/>
      <c r="G271" s="1087"/>
    </row>
    <row r="272" spans="2:7">
      <c r="B272" s="1087"/>
      <c r="C272" s="1087"/>
      <c r="D272" s="1087"/>
      <c r="E272" s="1087"/>
      <c r="F272" s="1087"/>
      <c r="G272" s="1087"/>
    </row>
    <row r="273" spans="2:7">
      <c r="B273" s="1087"/>
      <c r="C273" s="1087"/>
      <c r="D273" s="1087"/>
      <c r="E273" s="1087"/>
      <c r="F273" s="1087"/>
      <c r="G273" s="1087"/>
    </row>
    <row r="274" spans="2:7">
      <c r="B274" s="1087"/>
      <c r="C274" s="1087"/>
      <c r="D274" s="1087"/>
      <c r="E274" s="1087"/>
      <c r="F274" s="1087"/>
      <c r="G274" s="1087"/>
    </row>
    <row r="275" spans="2:7">
      <c r="B275" s="1087"/>
      <c r="C275" s="1087"/>
      <c r="D275" s="1087"/>
      <c r="E275" s="1087"/>
      <c r="F275" s="1087"/>
      <c r="G275" s="1087"/>
    </row>
    <row r="276" spans="2:7">
      <c r="B276" s="1087"/>
      <c r="C276" s="1087"/>
      <c r="D276" s="1087"/>
      <c r="E276" s="1087"/>
      <c r="F276" s="1087"/>
      <c r="G276" s="1087"/>
    </row>
    <row r="277" spans="2:7">
      <c r="B277" s="1087"/>
      <c r="C277" s="1087"/>
      <c r="D277" s="1087"/>
      <c r="E277" s="1087"/>
      <c r="F277" s="1087"/>
      <c r="G277" s="1087"/>
    </row>
    <row r="278" spans="2:7">
      <c r="B278" s="1087"/>
      <c r="C278" s="1087"/>
      <c r="D278" s="1087"/>
      <c r="E278" s="1087"/>
      <c r="F278" s="1087"/>
      <c r="G278" s="1087"/>
    </row>
  </sheetData>
  <dataConsolidate/>
  <mergeCells count="9">
    <mergeCell ref="A1:G1"/>
    <mergeCell ref="A2:G2"/>
    <mergeCell ref="A3:G3"/>
    <mergeCell ref="A5:A6"/>
    <mergeCell ref="B5:B6"/>
    <mergeCell ref="C5:C6"/>
    <mergeCell ref="D5:E5"/>
    <mergeCell ref="F5:F6"/>
    <mergeCell ref="G5:G6"/>
  </mergeCells>
  <phoneticPr fontId="2" type="noConversion"/>
  <conditionalFormatting sqref="B7:G47 B50:G57">
    <cfRule type="cellIs" dxfId="2" priority="2" stopIfTrue="1" operator="equal">
      <formula>0</formula>
    </cfRule>
  </conditionalFormatting>
  <conditionalFormatting sqref="B48:G49">
    <cfRule type="cellIs" dxfId="1" priority="1" stopIfTrue="1" operator="equal">
      <formula>0</formula>
    </cfRule>
  </conditionalFormatting>
  <printOptions horizontalCentered="1"/>
  <pageMargins left="0.51181102362204722" right="0.51181102362204722" top="0.51181102362204722" bottom="0.35433070866141736" header="0.51181102362204722" footer="0.19685039370078741"/>
  <pageSetup paperSize="9" scale="78" orientation="landscape" r:id="rId1"/>
  <headerFooter alignWithMargins="0">
    <oddFooter>&amp;C9</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8" enableFormatConditionsCalculation="0">
    <tabColor indexed="14"/>
    <outlinePr summaryBelow="0"/>
  </sheetPr>
  <dimension ref="A1:T91"/>
  <sheetViews>
    <sheetView showZeros="0" topLeftCell="A3" zoomScale="78" zoomScaleNormal="78" zoomScaleSheetLayoutView="75" workbookViewId="0">
      <pane xSplit="2" ySplit="7" topLeftCell="C52" activePane="bottomRight" state="frozen"/>
      <selection activeCell="Q3" sqref="Q1:R65536"/>
      <selection pane="topRight" activeCell="Q3" sqref="Q1:R65536"/>
      <selection pane="bottomLeft" activeCell="Q3" sqref="Q1:R65536"/>
      <selection pane="bottomRight" activeCell="H69" sqref="H69"/>
    </sheetView>
  </sheetViews>
  <sheetFormatPr defaultColWidth="12.109375" defaultRowHeight="19.8" outlineLevelRow="1" outlineLevelCol="2"/>
  <cols>
    <col min="1" max="1" width="12.109375" style="365"/>
    <col min="2" max="2" width="19.6640625" style="801" customWidth="1"/>
    <col min="3" max="3" width="15.5546875" style="364" bestFit="1" customWidth="1" outlineLevel="1"/>
    <col min="4" max="4" width="17.44140625" style="364" customWidth="1" outlineLevel="1"/>
    <col min="5" max="6" width="13" style="364" customWidth="1" outlineLevel="1"/>
    <col min="7" max="7" width="15.6640625" style="364" bestFit="1" customWidth="1"/>
    <col min="8" max="8" width="13.88671875" style="364" customWidth="1" outlineLevel="2"/>
    <col min="9" max="9" width="14.44140625" style="364" customWidth="1" outlineLevel="2"/>
    <col min="10" max="10" width="5.109375" style="364" customWidth="1" outlineLevel="2"/>
    <col min="11" max="11" width="14.77734375" style="364" bestFit="1" customWidth="1" outlineLevel="2"/>
    <col min="12" max="12" width="8" style="364" customWidth="1" outlineLevel="1"/>
    <col min="13" max="13" width="18.77734375" style="364" customWidth="1"/>
    <col min="14" max="14" width="9.109375" style="364" customWidth="1"/>
    <col min="15" max="15" width="12.109375" style="364" hidden="1" customWidth="1"/>
    <col min="16" max="16" width="11.44140625" style="364" hidden="1" customWidth="1"/>
    <col min="17" max="17" width="30.33203125" style="801" customWidth="1"/>
    <col min="18" max="18" width="30.109375" style="801" customWidth="1"/>
    <col min="19" max="19" width="2" style="364" customWidth="1"/>
    <col min="20" max="20" width="20.44140625" style="364" customWidth="1"/>
    <col min="21" max="16384" width="12.109375" style="364"/>
  </cols>
  <sheetData>
    <row r="1" spans="1:20" s="483" customFormat="1" ht="29.25" customHeight="1">
      <c r="A1" s="365"/>
      <c r="B1" s="916" t="s">
        <v>25</v>
      </c>
      <c r="C1" s="482"/>
      <c r="D1" s="482"/>
      <c r="E1" s="482"/>
      <c r="F1" s="482"/>
      <c r="G1" s="482"/>
      <c r="H1" s="482"/>
      <c r="I1" s="482"/>
      <c r="J1" s="482"/>
      <c r="K1" s="482"/>
      <c r="L1" s="482"/>
      <c r="M1" s="482"/>
      <c r="N1" s="482"/>
      <c r="O1" s="482"/>
      <c r="P1" s="482"/>
      <c r="Q1" s="778"/>
      <c r="R1" s="778"/>
    </row>
    <row r="2" spans="1:20" s="483" customFormat="1" ht="33">
      <c r="A2" s="365"/>
      <c r="B2" s="916" t="s">
        <v>15</v>
      </c>
      <c r="C2" s="482"/>
      <c r="D2" s="482"/>
      <c r="E2" s="482"/>
      <c r="F2" s="482"/>
      <c r="G2" s="482"/>
      <c r="H2" s="482"/>
      <c r="I2" s="482"/>
      <c r="J2" s="482"/>
      <c r="K2" s="482"/>
      <c r="L2" s="482"/>
      <c r="M2" s="482"/>
      <c r="N2" s="482"/>
      <c r="O2" s="482"/>
      <c r="P2" s="482"/>
      <c r="Q2" s="778"/>
      <c r="R2" s="778"/>
    </row>
    <row r="3" spans="1:20" s="483" customFormat="1" ht="16.5" customHeight="1">
      <c r="A3" s="365"/>
      <c r="B3" s="985" t="str">
        <f>來源餘絀表!A4</f>
        <v xml:space="preserve">中 華 民 國 106年 6 月份 </v>
      </c>
      <c r="C3" s="959"/>
      <c r="D3" s="959"/>
      <c r="E3" s="959"/>
      <c r="F3" s="959"/>
      <c r="G3" s="959"/>
      <c r="H3" s="959"/>
      <c r="I3" s="959"/>
      <c r="J3" s="959"/>
      <c r="K3" s="959"/>
      <c r="L3" s="959"/>
      <c r="M3" s="959"/>
      <c r="N3" s="959"/>
      <c r="O3" s="959"/>
      <c r="P3" s="959"/>
      <c r="Q3" s="960"/>
      <c r="R3" s="960"/>
    </row>
    <row r="4" spans="1:20" ht="14.25" customHeight="1">
      <c r="B4" s="779" t="s">
        <v>594</v>
      </c>
      <c r="C4" s="484"/>
      <c r="D4" s="484"/>
      <c r="E4" s="484"/>
      <c r="F4" s="484"/>
      <c r="G4" s="484"/>
      <c r="H4" s="484"/>
      <c r="I4" s="484"/>
      <c r="J4" s="484"/>
      <c r="K4" s="484"/>
      <c r="L4" s="484"/>
      <c r="M4" s="484"/>
      <c r="N4" s="484"/>
      <c r="O4" s="484"/>
      <c r="P4" s="816"/>
      <c r="Q4" s="779"/>
      <c r="R4" s="961" t="s">
        <v>34</v>
      </c>
    </row>
    <row r="5" spans="1:20" ht="15.75" customHeight="1">
      <c r="B5" s="917"/>
      <c r="C5" s="1271" t="s">
        <v>410</v>
      </c>
      <c r="D5" s="1272"/>
      <c r="E5" s="1272"/>
      <c r="F5" s="1272"/>
      <c r="G5" s="1273"/>
      <c r="H5" s="485" t="s">
        <v>594</v>
      </c>
      <c r="I5" s="1276" t="s">
        <v>411</v>
      </c>
      <c r="J5" s="1277"/>
      <c r="K5" s="1277"/>
      <c r="L5" s="1277"/>
      <c r="M5" s="1277"/>
      <c r="N5" s="1278"/>
      <c r="O5" s="968"/>
      <c r="P5" s="1268" t="s">
        <v>412</v>
      </c>
      <c r="Q5" s="780"/>
      <c r="R5" s="781"/>
      <c r="S5" s="484"/>
    </row>
    <row r="6" spans="1:20">
      <c r="B6" s="918"/>
      <c r="C6" s="1261" t="s">
        <v>835</v>
      </c>
      <c r="D6" s="1262"/>
      <c r="E6" s="1262"/>
      <c r="F6" s="1262"/>
      <c r="G6" s="1263"/>
      <c r="H6" s="486" t="s">
        <v>836</v>
      </c>
      <c r="I6" s="1274" t="s">
        <v>413</v>
      </c>
      <c r="J6" s="1275"/>
      <c r="K6" s="1275"/>
      <c r="L6" s="1275"/>
      <c r="M6" s="487" t="s">
        <v>837</v>
      </c>
      <c r="N6" s="969"/>
      <c r="O6" s="488"/>
      <c r="P6" s="1269"/>
      <c r="Q6" s="1254" t="s">
        <v>414</v>
      </c>
      <c r="R6" s="782"/>
      <c r="S6" s="484"/>
    </row>
    <row r="7" spans="1:20" ht="21" customHeight="1">
      <c r="B7" s="919" t="s">
        <v>16</v>
      </c>
      <c r="C7" s="490" t="s">
        <v>415</v>
      </c>
      <c r="D7" s="490" t="s">
        <v>838</v>
      </c>
      <c r="E7" s="490" t="s">
        <v>216</v>
      </c>
      <c r="F7" s="1264" t="s">
        <v>416</v>
      </c>
      <c r="G7" s="489" t="s">
        <v>594</v>
      </c>
      <c r="H7" s="490" t="s">
        <v>839</v>
      </c>
      <c r="I7" s="489" t="s">
        <v>594</v>
      </c>
      <c r="J7" s="1267" t="s">
        <v>417</v>
      </c>
      <c r="K7" s="489"/>
      <c r="L7" s="491"/>
      <c r="M7" s="489" t="s">
        <v>594</v>
      </c>
      <c r="N7" s="489" t="s">
        <v>594</v>
      </c>
      <c r="O7" s="680" t="s">
        <v>215</v>
      </c>
      <c r="P7" s="1269"/>
      <c r="Q7" s="1254"/>
      <c r="R7" s="783" t="s">
        <v>214</v>
      </c>
      <c r="S7" s="484"/>
    </row>
    <row r="8" spans="1:20" ht="16.5" customHeight="1">
      <c r="B8" s="918" t="s">
        <v>594</v>
      </c>
      <c r="C8" s="490" t="s">
        <v>418</v>
      </c>
      <c r="D8" s="490" t="s">
        <v>419</v>
      </c>
      <c r="E8" s="490" t="s">
        <v>825</v>
      </c>
      <c r="F8" s="1265"/>
      <c r="G8" s="490" t="s">
        <v>840</v>
      </c>
      <c r="H8" s="489" t="s">
        <v>594</v>
      </c>
      <c r="I8" s="490" t="s">
        <v>420</v>
      </c>
      <c r="J8" s="1265"/>
      <c r="K8" s="490" t="s">
        <v>421</v>
      </c>
      <c r="L8" s="490" t="s">
        <v>597</v>
      </c>
      <c r="M8" s="490" t="s">
        <v>841</v>
      </c>
      <c r="N8" s="490" t="s">
        <v>597</v>
      </c>
      <c r="O8" s="681" t="s">
        <v>842</v>
      </c>
      <c r="P8" s="1269"/>
      <c r="Q8" s="1254"/>
      <c r="R8" s="782"/>
      <c r="S8" s="484"/>
    </row>
    <row r="9" spans="1:20">
      <c r="B9" s="920"/>
      <c r="C9" s="492" t="s">
        <v>422</v>
      </c>
      <c r="D9" s="492" t="s">
        <v>843</v>
      </c>
      <c r="E9" s="492" t="s">
        <v>826</v>
      </c>
      <c r="F9" s="1266"/>
      <c r="G9" s="492" t="s">
        <v>844</v>
      </c>
      <c r="H9" s="492" t="s">
        <v>845</v>
      </c>
      <c r="I9" s="492"/>
      <c r="J9" s="1266"/>
      <c r="K9" s="492" t="s">
        <v>846</v>
      </c>
      <c r="L9" s="493" t="s">
        <v>423</v>
      </c>
      <c r="M9" s="492" t="s">
        <v>847</v>
      </c>
      <c r="N9" s="492" t="s">
        <v>848</v>
      </c>
      <c r="O9" s="494"/>
      <c r="P9" s="1270"/>
      <c r="Q9" s="784" t="s">
        <v>594</v>
      </c>
      <c r="R9" s="785"/>
      <c r="S9" s="484"/>
    </row>
    <row r="10" spans="1:20" ht="21" customHeight="1">
      <c r="B10" s="921" t="s">
        <v>17</v>
      </c>
      <c r="C10" s="495"/>
      <c r="D10" s="495">
        <f>+D11</f>
        <v>1000000</v>
      </c>
      <c r="E10" s="495"/>
      <c r="F10" s="945"/>
      <c r="G10" s="495">
        <f>+G11</f>
        <v>1000000</v>
      </c>
      <c r="H10" s="495">
        <f>+H11</f>
        <v>0</v>
      </c>
      <c r="I10" s="495">
        <f>+I11</f>
        <v>0</v>
      </c>
      <c r="J10" s="495"/>
      <c r="K10" s="495">
        <f>+K11</f>
        <v>0</v>
      </c>
      <c r="L10" s="496"/>
      <c r="M10" s="501">
        <f>K10-H10</f>
        <v>0</v>
      </c>
      <c r="N10" s="497">
        <f>IF(H10=0,0,(M10/H10)*100)*-1</f>
        <v>0</v>
      </c>
      <c r="O10" s="496"/>
      <c r="P10" s="498"/>
      <c r="Q10" s="1252"/>
      <c r="R10" s="786"/>
      <c r="S10" s="484"/>
    </row>
    <row r="11" spans="1:20" ht="18.600000000000001" customHeight="1">
      <c r="B11" s="922" t="s">
        <v>26</v>
      </c>
      <c r="C11" s="495"/>
      <c r="D11" s="495">
        <v>1000000</v>
      </c>
      <c r="E11" s="495"/>
      <c r="F11" s="945"/>
      <c r="G11" s="495">
        <f>SUM(C11:D11)</f>
        <v>1000000</v>
      </c>
      <c r="H11" s="495"/>
      <c r="I11" s="495"/>
      <c r="J11" s="495"/>
      <c r="K11" s="499">
        <f>SUM(I11:J11)</f>
        <v>0</v>
      </c>
      <c r="L11" s="500">
        <f>IF(H11=0,0,(I11/H11)*100)</f>
        <v>0</v>
      </c>
      <c r="M11" s="501">
        <f>K11-H11</f>
        <v>0</v>
      </c>
      <c r="N11" s="502">
        <f>IF(H11=0,0,(M11/H11)*100)*-1</f>
        <v>0</v>
      </c>
      <c r="O11" s="496"/>
      <c r="P11" s="501"/>
      <c r="Q11" s="1253"/>
      <c r="R11" s="782"/>
      <c r="S11" s="484"/>
    </row>
    <row r="12" spans="1:20" ht="28.5" hidden="1" customHeight="1">
      <c r="B12" s="922" t="s">
        <v>27</v>
      </c>
      <c r="C12" s="495"/>
      <c r="D12" s="495"/>
      <c r="E12" s="495"/>
      <c r="F12" s="945"/>
      <c r="G12" s="495"/>
      <c r="H12" s="495"/>
      <c r="I12" s="495"/>
      <c r="J12" s="495"/>
      <c r="K12" s="495"/>
      <c r="L12" s="496"/>
      <c r="M12" s="501">
        <f>I12-H12</f>
        <v>0</v>
      </c>
      <c r="N12" s="502">
        <f>IF(H12=0,0,(M12/H12)*100)*-1</f>
        <v>0</v>
      </c>
      <c r="O12" s="496"/>
      <c r="P12" s="498"/>
      <c r="Q12" s="1253"/>
      <c r="R12" s="782"/>
      <c r="S12" s="484"/>
    </row>
    <row r="13" spans="1:20" ht="9.75" hidden="1" customHeight="1">
      <c r="B13" s="922"/>
      <c r="C13" s="497"/>
      <c r="D13" s="497"/>
      <c r="E13" s="497"/>
      <c r="F13" s="946"/>
      <c r="G13" s="497"/>
      <c r="H13" s="497"/>
      <c r="I13" s="497"/>
      <c r="J13" s="503"/>
      <c r="K13" s="497"/>
      <c r="L13" s="496"/>
      <c r="M13" s="497"/>
      <c r="N13" s="497"/>
      <c r="O13" s="496"/>
      <c r="P13" s="498"/>
      <c r="Q13" s="1253"/>
      <c r="R13" s="782"/>
      <c r="S13" s="484"/>
    </row>
    <row r="14" spans="1:20" ht="30" customHeight="1">
      <c r="B14" s="921" t="s">
        <v>18</v>
      </c>
      <c r="C14" s="499">
        <f t="shared" ref="C14:H14" si="0">C15+C19</f>
        <v>1346993956</v>
      </c>
      <c r="D14" s="499">
        <f t="shared" si="0"/>
        <v>1032103000</v>
      </c>
      <c r="E14" s="499">
        <f t="shared" si="0"/>
        <v>0</v>
      </c>
      <c r="F14" s="499">
        <f t="shared" si="0"/>
        <v>0</v>
      </c>
      <c r="G14" s="499">
        <f t="shared" si="0"/>
        <v>2379096956</v>
      </c>
      <c r="H14" s="499">
        <f t="shared" si="0"/>
        <v>1436858000</v>
      </c>
      <c r="I14" s="499">
        <f>I15+I19</f>
        <v>760912362</v>
      </c>
      <c r="J14" s="504">
        <f>J15</f>
        <v>0</v>
      </c>
      <c r="K14" s="499">
        <f>SUM(I14:J14)</f>
        <v>760912362</v>
      </c>
      <c r="L14" s="500">
        <f>IF(H14=0,0,(K14/H14)*100)</f>
        <v>52.96</v>
      </c>
      <c r="M14" s="501">
        <f>K14-H14</f>
        <v>-675945638</v>
      </c>
      <c r="N14" s="502">
        <f t="shared" ref="N14:N22" si="1">IF(H14=0,0,(M14/H14)*100)*-1</f>
        <v>47.04</v>
      </c>
      <c r="O14" s="505">
        <f>O15+O19</f>
        <v>0</v>
      </c>
      <c r="P14" s="505">
        <f>P15+P19</f>
        <v>0</v>
      </c>
      <c r="Q14" s="1257" t="s">
        <v>1088</v>
      </c>
      <c r="R14" s="1259" t="s">
        <v>1035</v>
      </c>
      <c r="S14" s="506"/>
      <c r="T14" s="817">
        <f>H14-K14-O14-P14</f>
        <v>675945638</v>
      </c>
    </row>
    <row r="15" spans="1:20" s="509" customFormat="1" ht="28.5" customHeight="1" collapsed="1">
      <c r="A15" s="507"/>
      <c r="B15" s="922" t="s">
        <v>28</v>
      </c>
      <c r="C15" s="499">
        <f>SUM(C16:C18)</f>
        <v>1346993956</v>
      </c>
      <c r="D15" s="499">
        <f>SUM(D16:D18)</f>
        <v>1032103000</v>
      </c>
      <c r="E15" s="499">
        <f>SUM(E16:E18)</f>
        <v>0</v>
      </c>
      <c r="F15" s="499">
        <f>SUM(F16:F18)</f>
        <v>0</v>
      </c>
      <c r="G15" s="499">
        <f>SUM(C15:F15)</f>
        <v>2379096956</v>
      </c>
      <c r="H15" s="499">
        <f>SUM(H16:H18)</f>
        <v>1436858000</v>
      </c>
      <c r="I15" s="499">
        <f>SUM(I16:I18)</f>
        <v>0</v>
      </c>
      <c r="J15" s="495">
        <f>SUM(J16:J18)</f>
        <v>0</v>
      </c>
      <c r="K15" s="499">
        <f>SUM(I15:J15)</f>
        <v>0</v>
      </c>
      <c r="L15" s="500">
        <f>IF(H15=0,0,(K15/H15)*100)</f>
        <v>0</v>
      </c>
      <c r="M15" s="501">
        <f>K15-H15</f>
        <v>-1436858000</v>
      </c>
      <c r="N15" s="502">
        <f t="shared" si="1"/>
        <v>100</v>
      </c>
      <c r="O15" s="505">
        <f>SUM(O16:O18)</f>
        <v>0</v>
      </c>
      <c r="P15" s="505">
        <f>SUM(P16:P18)</f>
        <v>0</v>
      </c>
      <c r="Q15" s="1257"/>
      <c r="R15" s="1259"/>
      <c r="S15" s="508"/>
      <c r="T15" s="817">
        <f t="shared" ref="T15:T60" si="2">H15-K15-O15-P15</f>
        <v>1436858000</v>
      </c>
    </row>
    <row r="16" spans="1:20" s="516" customFormat="1" ht="18.75" hidden="1" customHeight="1" outlineLevel="1">
      <c r="A16" s="361"/>
      <c r="B16" s="923" t="s">
        <v>19</v>
      </c>
      <c r="C16" s="892">
        <v>120259439</v>
      </c>
      <c r="D16" s="893">
        <v>182103000</v>
      </c>
      <c r="E16" s="893"/>
      <c r="F16" s="893"/>
      <c r="G16" s="893">
        <f>SUM(C16:F16)</f>
        <v>302362439</v>
      </c>
      <c r="H16" s="815">
        <v>134800000</v>
      </c>
      <c r="I16" s="815"/>
      <c r="J16" s="885"/>
      <c r="K16" s="815">
        <f>SUM(I16:J16)</f>
        <v>0</v>
      </c>
      <c r="L16" s="886">
        <f>IF(F16=0,0,(K16/F16)*100)*-1</f>
        <v>0</v>
      </c>
      <c r="M16" s="894">
        <f>K16-H16</f>
        <v>-134800000</v>
      </c>
      <c r="N16" s="895">
        <f t="shared" si="1"/>
        <v>100</v>
      </c>
      <c r="O16" s="514"/>
      <c r="P16" s="159"/>
      <c r="Q16" s="1257"/>
      <c r="R16" s="1259"/>
      <c r="S16" s="515"/>
      <c r="T16" s="817">
        <f t="shared" si="2"/>
        <v>134800000</v>
      </c>
    </row>
    <row r="17" spans="1:20" s="516" customFormat="1" ht="18" hidden="1" customHeight="1" outlineLevel="1">
      <c r="A17" s="361"/>
      <c r="B17" s="881" t="s">
        <v>20</v>
      </c>
      <c r="C17" s="510">
        <v>1226734517</v>
      </c>
      <c r="D17" s="512">
        <v>850000000</v>
      </c>
      <c r="E17" s="519"/>
      <c r="F17" s="947"/>
      <c r="G17" s="511">
        <f>SUM(C17:F17)</f>
        <v>2076734517</v>
      </c>
      <c r="H17" s="815">
        <v>1302058000</v>
      </c>
      <c r="I17" s="511">
        <v>0</v>
      </c>
      <c r="J17" s="511"/>
      <c r="K17" s="511">
        <f>I17+J17</f>
        <v>0</v>
      </c>
      <c r="L17" s="520"/>
      <c r="M17" s="521">
        <f>K17-H17</f>
        <v>-1302058000</v>
      </c>
      <c r="N17" s="522">
        <f t="shared" si="1"/>
        <v>100</v>
      </c>
      <c r="O17" s="514">
        <v>0</v>
      </c>
      <c r="P17" s="511"/>
      <c r="Q17" s="1257"/>
      <c r="R17" s="1259"/>
      <c r="S17" s="515"/>
      <c r="T17" s="817">
        <f t="shared" si="2"/>
        <v>1302058000</v>
      </c>
    </row>
    <row r="18" spans="1:20" s="516" customFormat="1" ht="18" hidden="1" customHeight="1" outlineLevel="1">
      <c r="A18" s="361"/>
      <c r="B18" s="881" t="s">
        <v>12</v>
      </c>
      <c r="C18" s="517"/>
      <c r="D18" s="518">
        <v>0</v>
      </c>
      <c r="E18" s="519"/>
      <c r="F18" s="513"/>
      <c r="G18" s="511">
        <f>SUM(C18:F18)</f>
        <v>0</v>
      </c>
      <c r="H18" s="512"/>
      <c r="I18" s="511"/>
      <c r="J18" s="511"/>
      <c r="K18" s="511">
        <f>I18+J18</f>
        <v>0</v>
      </c>
      <c r="L18" s="520"/>
      <c r="M18" s="521">
        <f>K18-H18</f>
        <v>0</v>
      </c>
      <c r="N18" s="522">
        <f t="shared" si="1"/>
        <v>0</v>
      </c>
      <c r="O18" s="514"/>
      <c r="P18" s="511"/>
      <c r="Q18" s="1257"/>
      <c r="R18" s="1259"/>
      <c r="S18" s="515"/>
      <c r="T18" s="817">
        <f t="shared" si="2"/>
        <v>0</v>
      </c>
    </row>
    <row r="19" spans="1:20" s="526" customFormat="1" ht="121.8" customHeight="1" collapsed="1">
      <c r="A19" s="523"/>
      <c r="B19" s="924" t="s">
        <v>27</v>
      </c>
      <c r="C19" s="396">
        <f>SUM(C20:C21)</f>
        <v>0</v>
      </c>
      <c r="D19" s="396">
        <f t="shared" ref="D19:P19" si="3">SUM(D20:D21)</f>
        <v>0</v>
      </c>
      <c r="E19" s="396">
        <f t="shared" si="3"/>
        <v>0</v>
      </c>
      <c r="F19" s="500">
        <f t="shared" si="3"/>
        <v>0</v>
      </c>
      <c r="G19" s="396">
        <f t="shared" si="3"/>
        <v>0</v>
      </c>
      <c r="H19" s="396">
        <f t="shared" si="3"/>
        <v>0</v>
      </c>
      <c r="I19" s="396">
        <f>SUM(I20:I21)</f>
        <v>760912362</v>
      </c>
      <c r="J19" s="396">
        <f t="shared" si="3"/>
        <v>0</v>
      </c>
      <c r="K19" s="396">
        <f t="shared" si="3"/>
        <v>760912362</v>
      </c>
      <c r="L19" s="500">
        <f>IF(H19=0,0,(K19/H19)*100)</f>
        <v>0</v>
      </c>
      <c r="M19" s="396">
        <f t="shared" si="3"/>
        <v>760912362</v>
      </c>
      <c r="N19" s="502">
        <f t="shared" si="1"/>
        <v>0</v>
      </c>
      <c r="O19" s="499">
        <f t="shared" si="3"/>
        <v>0</v>
      </c>
      <c r="P19" s="499">
        <f t="shared" si="3"/>
        <v>0</v>
      </c>
      <c r="Q19" s="1258"/>
      <c r="R19" s="1260"/>
      <c r="S19" s="525"/>
      <c r="T19" s="817">
        <f t="shared" si="2"/>
        <v>-760912362</v>
      </c>
    </row>
    <row r="20" spans="1:20" s="516" customFormat="1" ht="19.8" hidden="1" customHeight="1" outlineLevel="1">
      <c r="A20" s="361"/>
      <c r="B20" s="881" t="s">
        <v>320</v>
      </c>
      <c r="C20" s="510"/>
      <c r="D20" s="518"/>
      <c r="E20" s="519"/>
      <c r="F20" s="947"/>
      <c r="G20" s="511">
        <f>SUM(C20:F20)</f>
        <v>0</v>
      </c>
      <c r="H20" s="511"/>
      <c r="I20" s="911">
        <v>680706133</v>
      </c>
      <c r="J20" s="511"/>
      <c r="K20" s="511">
        <f>I20+J20</f>
        <v>680706133</v>
      </c>
      <c r="L20" s="520"/>
      <c r="M20" s="521">
        <f>K20-H20</f>
        <v>680706133</v>
      </c>
      <c r="N20" s="777">
        <f t="shared" si="1"/>
        <v>0</v>
      </c>
      <c r="O20" s="514"/>
      <c r="P20" s="511"/>
      <c r="Q20" s="1258"/>
      <c r="R20" s="1260"/>
      <c r="S20" s="515"/>
      <c r="T20" s="817">
        <f t="shared" si="2"/>
        <v>-680706133</v>
      </c>
    </row>
    <row r="21" spans="1:20" s="516" customFormat="1" ht="18.600000000000001" hidden="1" customHeight="1" outlineLevel="1">
      <c r="A21" s="361"/>
      <c r="B21" s="923" t="s">
        <v>135</v>
      </c>
      <c r="C21" s="884"/>
      <c r="D21" s="885" t="s">
        <v>594</v>
      </c>
      <c r="E21" s="885"/>
      <c r="F21" s="886"/>
      <c r="G21" s="885">
        <f>SUM(C21:F21)</f>
        <v>0</v>
      </c>
      <c r="H21" s="815"/>
      <c r="I21" s="815">
        <v>80206229</v>
      </c>
      <c r="J21" s="885"/>
      <c r="K21" s="896">
        <f>SUM(I21:J21)</f>
        <v>80206229</v>
      </c>
      <c r="L21" s="886">
        <f>IF(F21=0,0,(K21/F21)*100)*-1</f>
        <v>0</v>
      </c>
      <c r="M21" s="894">
        <f>K21-H21</f>
        <v>80206229</v>
      </c>
      <c r="N21" s="890">
        <f t="shared" si="1"/>
        <v>0</v>
      </c>
      <c r="O21" s="889"/>
      <c r="P21" s="891"/>
      <c r="Q21" s="787"/>
      <c r="R21" s="788"/>
      <c r="S21" s="515"/>
      <c r="T21" s="817">
        <f t="shared" si="2"/>
        <v>-80206229</v>
      </c>
    </row>
    <row r="22" spans="1:20" s="529" customFormat="1" ht="43.2" customHeight="1">
      <c r="A22" s="365"/>
      <c r="B22" s="921" t="s">
        <v>259</v>
      </c>
      <c r="C22" s="396">
        <f>C23</f>
        <v>27799169</v>
      </c>
      <c r="D22" s="499">
        <f>D23</f>
        <v>49480000</v>
      </c>
      <c r="E22" s="499">
        <f>E23</f>
        <v>0</v>
      </c>
      <c r="F22" s="499">
        <f>F23</f>
        <v>0</v>
      </c>
      <c r="G22" s="499">
        <f>SUM(C22:F22)</f>
        <v>77279169</v>
      </c>
      <c r="H22" s="499">
        <f>H23+H28</f>
        <v>41430000</v>
      </c>
      <c r="I22" s="499">
        <f>I23+I28</f>
        <v>35467883</v>
      </c>
      <c r="J22" s="499">
        <f>SUM(J23:J28)</f>
        <v>0</v>
      </c>
      <c r="K22" s="499">
        <f>K23+K28</f>
        <v>35467883</v>
      </c>
      <c r="L22" s="500">
        <f>IF(H22=0,0,(K22/H22)*100)</f>
        <v>85.61</v>
      </c>
      <c r="M22" s="501">
        <f>K22-H22</f>
        <v>-5962117</v>
      </c>
      <c r="N22" s="502">
        <f t="shared" si="1"/>
        <v>14.39</v>
      </c>
      <c r="O22" s="499">
        <f>O23+O28</f>
        <v>0</v>
      </c>
      <c r="P22" s="499">
        <f>P23+P28</f>
        <v>0</v>
      </c>
      <c r="Q22" s="1255" t="s">
        <v>1055</v>
      </c>
      <c r="R22" s="1241" t="s">
        <v>1030</v>
      </c>
      <c r="S22" s="528"/>
      <c r="T22" s="817">
        <f t="shared" si="2"/>
        <v>5962117</v>
      </c>
    </row>
    <row r="23" spans="1:20" s="529" customFormat="1" ht="19.8" customHeight="1" collapsed="1">
      <c r="A23" s="365"/>
      <c r="B23" s="922" t="s">
        <v>31</v>
      </c>
      <c r="C23" s="499">
        <f t="shared" ref="C23:K23" si="4">SUM(C24:C27)</f>
        <v>27799169</v>
      </c>
      <c r="D23" s="499">
        <f t="shared" si="4"/>
        <v>49480000</v>
      </c>
      <c r="E23" s="499">
        <f t="shared" si="4"/>
        <v>0</v>
      </c>
      <c r="F23" s="499">
        <f t="shared" si="4"/>
        <v>0</v>
      </c>
      <c r="G23" s="499">
        <f t="shared" si="4"/>
        <v>77279169</v>
      </c>
      <c r="H23" s="499">
        <f t="shared" si="4"/>
        <v>41430000</v>
      </c>
      <c r="I23" s="499">
        <f t="shared" si="4"/>
        <v>0</v>
      </c>
      <c r="J23" s="499">
        <f t="shared" si="4"/>
        <v>0</v>
      </c>
      <c r="K23" s="499">
        <f t="shared" si="4"/>
        <v>0</v>
      </c>
      <c r="L23" s="500">
        <f>IF(H23=0,0,(K23/H23)*100)</f>
        <v>0</v>
      </c>
      <c r="M23" s="499">
        <f>SUM(M24:M27)</f>
        <v>-41430000</v>
      </c>
      <c r="N23" s="502">
        <f t="shared" ref="N23:N29" si="5">IF(H23=0,0,(M23/H23)*100)*-1</f>
        <v>100</v>
      </c>
      <c r="O23" s="499">
        <f>SUM(O24:O27)</f>
        <v>0</v>
      </c>
      <c r="P23" s="499">
        <f>SUM(P24:P27)</f>
        <v>0</v>
      </c>
      <c r="Q23" s="1255"/>
      <c r="R23" s="1241"/>
      <c r="S23" s="528"/>
      <c r="T23" s="817">
        <f t="shared" si="2"/>
        <v>41430000</v>
      </c>
    </row>
    <row r="24" spans="1:20" s="516" customFormat="1" ht="39" hidden="1" customHeight="1" outlineLevel="1">
      <c r="A24" s="361"/>
      <c r="B24" s="925" t="s">
        <v>119</v>
      </c>
      <c r="C24" s="510"/>
      <c r="D24" s="511"/>
      <c r="E24" s="511"/>
      <c r="F24" s="513"/>
      <c r="G24" s="511">
        <f>SUM(C24:F24)</f>
        <v>0</v>
      </c>
      <c r="H24" s="511"/>
      <c r="I24" s="511"/>
      <c r="J24" s="511"/>
      <c r="K24" s="511">
        <f t="shared" ref="K24:K29" si="6">SUM(I24:J24)</f>
        <v>0</v>
      </c>
      <c r="L24" s="520">
        <f>IF(H24=0,0,(I24/H24)*100)</f>
        <v>0</v>
      </c>
      <c r="M24" s="521">
        <f>I24-H24</f>
        <v>0</v>
      </c>
      <c r="N24" s="513">
        <f t="shared" si="5"/>
        <v>0</v>
      </c>
      <c r="O24" s="514">
        <v>0</v>
      </c>
      <c r="P24" s="511">
        <v>0</v>
      </c>
      <c r="Q24" s="1255"/>
      <c r="R24" s="1256"/>
      <c r="S24" s="515"/>
      <c r="T24" s="817">
        <f t="shared" si="2"/>
        <v>0</v>
      </c>
    </row>
    <row r="25" spans="1:20" s="516" customFormat="1" ht="27.75" hidden="1" customHeight="1" outlineLevel="1">
      <c r="A25" s="361"/>
      <c r="B25" s="926" t="s">
        <v>209</v>
      </c>
      <c r="C25" s="510"/>
      <c r="D25" s="511"/>
      <c r="E25" s="511"/>
      <c r="F25" s="513"/>
      <c r="G25" s="511">
        <f>SUM(C25:F25)</f>
        <v>0</v>
      </c>
      <c r="H25" s="511"/>
      <c r="I25" s="511"/>
      <c r="J25" s="511"/>
      <c r="K25" s="511">
        <f t="shared" si="6"/>
        <v>0</v>
      </c>
      <c r="L25" s="520">
        <f>IF(H25=0,0,(I25/H25)*100)</f>
        <v>0</v>
      </c>
      <c r="M25" s="511">
        <f>I25-H25</f>
        <v>0</v>
      </c>
      <c r="N25" s="520">
        <f t="shared" si="5"/>
        <v>0</v>
      </c>
      <c r="O25" s="514">
        <v>0</v>
      </c>
      <c r="P25" s="511">
        <v>0</v>
      </c>
      <c r="Q25" s="1255"/>
      <c r="R25" s="1256"/>
      <c r="S25" s="515"/>
      <c r="T25" s="817">
        <f t="shared" si="2"/>
        <v>0</v>
      </c>
    </row>
    <row r="26" spans="1:20" s="516" customFormat="1" ht="37.5" hidden="1" customHeight="1" outlineLevel="1">
      <c r="A26" s="361"/>
      <c r="B26" s="914" t="s">
        <v>44</v>
      </c>
      <c r="C26" s="511">
        <v>27799169</v>
      </c>
      <c r="D26" s="511">
        <v>49480000</v>
      </c>
      <c r="E26" s="977"/>
      <c r="F26" s="511"/>
      <c r="G26" s="511">
        <f>SUM(C26:F26)</f>
        <v>77279169</v>
      </c>
      <c r="H26" s="992">
        <v>41430000</v>
      </c>
      <c r="I26" s="911">
        <v>0</v>
      </c>
      <c r="J26" s="511"/>
      <c r="K26" s="511">
        <f t="shared" si="6"/>
        <v>0</v>
      </c>
      <c r="L26" s="520">
        <f>IF(H26=0,0,(I26/H26)*100)</f>
        <v>0</v>
      </c>
      <c r="M26" s="521">
        <f t="shared" ref="M26:M31" si="7">K26-H26</f>
        <v>-41430000</v>
      </c>
      <c r="N26" s="513">
        <f t="shared" si="5"/>
        <v>100</v>
      </c>
      <c r="O26" s="514"/>
      <c r="P26" s="511">
        <v>0</v>
      </c>
      <c r="Q26" s="1255"/>
      <c r="R26" s="1256"/>
      <c r="S26" s="515"/>
      <c r="T26" s="817">
        <f t="shared" si="2"/>
        <v>41430000</v>
      </c>
    </row>
    <row r="27" spans="1:20" s="516" customFormat="1" ht="37.5" hidden="1" customHeight="1" outlineLevel="1">
      <c r="A27" s="361"/>
      <c r="B27" s="881" t="s">
        <v>320</v>
      </c>
      <c r="C27" s="511"/>
      <c r="D27" s="977"/>
      <c r="E27" s="511"/>
      <c r="F27" s="513"/>
      <c r="G27" s="511">
        <f>SUM(C27:F27)</f>
        <v>0</v>
      </c>
      <c r="H27" s="511"/>
      <c r="I27" s="511">
        <v>0</v>
      </c>
      <c r="J27" s="511"/>
      <c r="K27" s="511">
        <f>SUM(I27:J27)</f>
        <v>0</v>
      </c>
      <c r="L27" s="520">
        <f>IF(H27=0,0,(I27/H27)*100)</f>
        <v>0</v>
      </c>
      <c r="M27" s="521">
        <f t="shared" si="7"/>
        <v>0</v>
      </c>
      <c r="N27" s="513">
        <f>IF(H27=0,0,(M27/H27)*100)*-1</f>
        <v>0</v>
      </c>
      <c r="O27" s="514">
        <v>0</v>
      </c>
      <c r="P27" s="511"/>
      <c r="Q27" s="1255"/>
      <c r="R27" s="1256"/>
      <c r="S27" s="515"/>
      <c r="T27" s="817">
        <f t="shared" si="2"/>
        <v>0</v>
      </c>
    </row>
    <row r="28" spans="1:20" ht="45" customHeight="1" collapsed="1">
      <c r="B28" s="924" t="s">
        <v>32</v>
      </c>
      <c r="C28" s="396">
        <f t="shared" ref="C28:J28" si="8">SUM(C29:C31)</f>
        <v>0</v>
      </c>
      <c r="D28" s="396">
        <f t="shared" si="8"/>
        <v>0</v>
      </c>
      <c r="E28" s="396">
        <f t="shared" si="8"/>
        <v>0</v>
      </c>
      <c r="F28" s="500">
        <f t="shared" si="8"/>
        <v>0</v>
      </c>
      <c r="G28" s="396">
        <f t="shared" si="8"/>
        <v>0</v>
      </c>
      <c r="H28" s="396">
        <f t="shared" si="8"/>
        <v>0</v>
      </c>
      <c r="I28" s="396">
        <f>I31</f>
        <v>35467883</v>
      </c>
      <c r="J28" s="396">
        <f t="shared" si="8"/>
        <v>0</v>
      </c>
      <c r="K28" s="499">
        <f t="shared" si="6"/>
        <v>35467883</v>
      </c>
      <c r="L28" s="500">
        <f>IF(H28=0,0,(K28/H28)*100)</f>
        <v>0</v>
      </c>
      <c r="M28" s="501">
        <f t="shared" si="7"/>
        <v>35467883</v>
      </c>
      <c r="N28" s="502">
        <f>IF(H28=0,0,(M28/H28)*100)*-1</f>
        <v>0</v>
      </c>
      <c r="O28" s="499">
        <f>SUM(O29:O31)</f>
        <v>0</v>
      </c>
      <c r="P28" s="524">
        <f>SUM(P29:P31)</f>
        <v>0</v>
      </c>
      <c r="Q28" s="1255"/>
      <c r="R28" s="1256"/>
      <c r="S28" s="506"/>
      <c r="T28" s="817">
        <f t="shared" si="2"/>
        <v>-35467883</v>
      </c>
    </row>
    <row r="29" spans="1:20" s="516" customFormat="1" ht="28.5" hidden="1" customHeight="1" outlineLevel="1">
      <c r="A29" s="361"/>
      <c r="B29" s="925" t="s">
        <v>119</v>
      </c>
      <c r="C29" s="510"/>
      <c r="D29" s="511"/>
      <c r="E29" s="511"/>
      <c r="F29" s="513"/>
      <c r="G29" s="511"/>
      <c r="H29" s="511"/>
      <c r="I29" s="511"/>
      <c r="J29" s="511"/>
      <c r="K29" s="511">
        <f t="shared" si="6"/>
        <v>0</v>
      </c>
      <c r="L29" s="513">
        <f>IF(H29=0,0,(K29/H29)*100)</f>
        <v>0</v>
      </c>
      <c r="M29" s="521">
        <f t="shared" si="7"/>
        <v>0</v>
      </c>
      <c r="N29" s="513">
        <f t="shared" si="5"/>
        <v>0</v>
      </c>
      <c r="O29" s="514"/>
      <c r="P29" s="530">
        <v>0</v>
      </c>
      <c r="Q29" s="789"/>
      <c r="R29" s="790"/>
      <c r="S29" s="515"/>
      <c r="T29" s="817">
        <f t="shared" si="2"/>
        <v>0</v>
      </c>
    </row>
    <row r="30" spans="1:20" s="516" customFormat="1" ht="28.5" hidden="1" customHeight="1" outlineLevel="1">
      <c r="A30" s="361"/>
      <c r="B30" s="926" t="s">
        <v>209</v>
      </c>
      <c r="C30" s="510"/>
      <c r="D30" s="511"/>
      <c r="E30" s="511"/>
      <c r="F30" s="513"/>
      <c r="G30" s="511"/>
      <c r="H30" s="511"/>
      <c r="I30" s="511"/>
      <c r="J30" s="511"/>
      <c r="K30" s="511">
        <v>0</v>
      </c>
      <c r="L30" s="520"/>
      <c r="M30" s="521">
        <f t="shared" si="7"/>
        <v>0</v>
      </c>
      <c r="N30" s="513"/>
      <c r="O30" s="514"/>
      <c r="P30" s="527"/>
      <c r="Q30" s="789"/>
      <c r="R30" s="790"/>
      <c r="S30" s="515"/>
      <c r="T30" s="817">
        <f t="shared" si="2"/>
        <v>0</v>
      </c>
    </row>
    <row r="31" spans="1:20" s="516" customFormat="1" ht="28.5" hidden="1" customHeight="1" outlineLevel="1">
      <c r="A31" s="361"/>
      <c r="B31" s="927" t="s">
        <v>44</v>
      </c>
      <c r="C31" s="510"/>
      <c r="D31" s="511"/>
      <c r="E31" s="511"/>
      <c r="F31" s="513"/>
      <c r="G31" s="511"/>
      <c r="H31" s="511"/>
      <c r="I31" s="992">
        <v>35467883</v>
      </c>
      <c r="J31" s="511"/>
      <c r="K31" s="511">
        <f>SUM(I31:J31)</f>
        <v>35467883</v>
      </c>
      <c r="L31" s="520"/>
      <c r="M31" s="521">
        <f t="shared" si="7"/>
        <v>35467883</v>
      </c>
      <c r="N31" s="513"/>
      <c r="O31" s="514"/>
      <c r="P31" s="527"/>
      <c r="Q31" s="789"/>
      <c r="R31" s="790"/>
      <c r="S31" s="515"/>
      <c r="T31" s="817">
        <f t="shared" si="2"/>
        <v>-35467883</v>
      </c>
    </row>
    <row r="32" spans="1:20" s="516" customFormat="1" ht="27" hidden="1" customHeight="1">
      <c r="A32" s="361"/>
      <c r="B32" s="928"/>
      <c r="C32" s="510"/>
      <c r="D32" s="511"/>
      <c r="E32" s="511"/>
      <c r="F32" s="513"/>
      <c r="G32" s="511"/>
      <c r="H32" s="511"/>
      <c r="I32" s="511"/>
      <c r="J32" s="511"/>
      <c r="K32" s="511"/>
      <c r="L32" s="513"/>
      <c r="M32" s="521"/>
      <c r="N32" s="513"/>
      <c r="O32" s="514"/>
      <c r="P32" s="527"/>
      <c r="Q32" s="787"/>
      <c r="R32" s="788"/>
      <c r="S32" s="515"/>
      <c r="T32" s="817">
        <f t="shared" si="2"/>
        <v>0</v>
      </c>
    </row>
    <row r="33" spans="1:20" s="529" customFormat="1" ht="33.75" customHeight="1">
      <c r="A33" s="365"/>
      <c r="B33" s="929" t="s">
        <v>260</v>
      </c>
      <c r="C33" s="499">
        <f>C34</f>
        <v>21181245</v>
      </c>
      <c r="D33" s="499">
        <f>D34</f>
        <v>53791000</v>
      </c>
      <c r="E33" s="499">
        <f>E34</f>
        <v>0</v>
      </c>
      <c r="F33" s="499">
        <f>F34</f>
        <v>0</v>
      </c>
      <c r="G33" s="499">
        <f>G34</f>
        <v>74972245</v>
      </c>
      <c r="H33" s="499">
        <f>+H34+H40</f>
        <v>30396000</v>
      </c>
      <c r="I33" s="499">
        <f>+I34+I40</f>
        <v>7609607</v>
      </c>
      <c r="J33" s="499">
        <f>+J34</f>
        <v>0</v>
      </c>
      <c r="K33" s="499">
        <f t="shared" ref="K33:K38" si="9">SUM(I33:J33)</f>
        <v>7609607</v>
      </c>
      <c r="L33" s="500">
        <f t="shared" ref="L33:L38" si="10">IF(H33=0,0,(K33/H33)*100)</f>
        <v>25.03</v>
      </c>
      <c r="M33" s="501">
        <f t="shared" ref="M33:M38" si="11">K33-H33</f>
        <v>-22786393</v>
      </c>
      <c r="N33" s="502">
        <f t="shared" ref="N33:N38" si="12">IF(H33=0,0,(M33/H33)*100)*-1</f>
        <v>74.97</v>
      </c>
      <c r="O33" s="499">
        <f>+O34</f>
        <v>0</v>
      </c>
      <c r="P33" s="499">
        <f>+P34</f>
        <v>0</v>
      </c>
      <c r="Q33" s="1251" t="s">
        <v>1058</v>
      </c>
      <c r="R33" s="1242" t="s">
        <v>1059</v>
      </c>
      <c r="S33" s="528"/>
      <c r="T33" s="817">
        <f t="shared" si="2"/>
        <v>22786393</v>
      </c>
    </row>
    <row r="34" spans="1:20" s="529" customFormat="1" ht="56.4" customHeight="1" collapsed="1">
      <c r="A34" s="365"/>
      <c r="B34" s="930" t="s">
        <v>33</v>
      </c>
      <c r="C34" s="499">
        <f t="shared" ref="C34:J34" si="13">SUM(C35:C38)</f>
        <v>21181245</v>
      </c>
      <c r="D34" s="499">
        <f t="shared" si="13"/>
        <v>53791000</v>
      </c>
      <c r="E34" s="499">
        <f t="shared" si="13"/>
        <v>0</v>
      </c>
      <c r="F34" s="499">
        <f t="shared" si="13"/>
        <v>0</v>
      </c>
      <c r="G34" s="499">
        <f t="shared" si="13"/>
        <v>74972245</v>
      </c>
      <c r="H34" s="499">
        <f t="shared" si="13"/>
        <v>30396000</v>
      </c>
      <c r="I34" s="499">
        <f t="shared" si="13"/>
        <v>1361359</v>
      </c>
      <c r="J34" s="499">
        <f t="shared" si="13"/>
        <v>0</v>
      </c>
      <c r="K34" s="499">
        <f t="shared" si="9"/>
        <v>1361359</v>
      </c>
      <c r="L34" s="500">
        <f t="shared" si="10"/>
        <v>4.4800000000000004</v>
      </c>
      <c r="M34" s="501">
        <f t="shared" si="11"/>
        <v>-29034641</v>
      </c>
      <c r="N34" s="502">
        <f t="shared" si="12"/>
        <v>95.52</v>
      </c>
      <c r="O34" s="499">
        <f>SUM(O35:O38)</f>
        <v>0</v>
      </c>
      <c r="P34" s="499">
        <f>SUM(P35:P38)</f>
        <v>0</v>
      </c>
      <c r="Q34" s="1251"/>
      <c r="R34" s="1242"/>
      <c r="S34" s="528"/>
      <c r="T34" s="817">
        <f t="shared" si="2"/>
        <v>29034641</v>
      </c>
    </row>
    <row r="35" spans="1:20" s="532" customFormat="1" ht="30.75" hidden="1" customHeight="1" outlineLevel="1">
      <c r="A35" s="361"/>
      <c r="B35" s="902" t="s">
        <v>320</v>
      </c>
      <c r="C35" s="510"/>
      <c r="D35" s="511">
        <v>27838000</v>
      </c>
      <c r="E35" s="511"/>
      <c r="F35" s="513">
        <v>0</v>
      </c>
      <c r="G35" s="511">
        <f>SUM(C35:F35)</f>
        <v>27838000</v>
      </c>
      <c r="H35" s="911">
        <v>14417000</v>
      </c>
      <c r="I35" s="911">
        <v>537756</v>
      </c>
      <c r="J35" s="511"/>
      <c r="K35" s="511">
        <f t="shared" si="9"/>
        <v>537756</v>
      </c>
      <c r="L35" s="513">
        <f t="shared" si="10"/>
        <v>3.73</v>
      </c>
      <c r="M35" s="521">
        <f t="shared" si="11"/>
        <v>-13879244</v>
      </c>
      <c r="N35" s="513">
        <f t="shared" si="12"/>
        <v>96.27</v>
      </c>
      <c r="O35" s="514">
        <v>0</v>
      </c>
      <c r="P35" s="511">
        <v>0</v>
      </c>
      <c r="Q35" s="1251"/>
      <c r="R35" s="1242"/>
      <c r="S35" s="531"/>
      <c r="T35" s="817">
        <f t="shared" si="2"/>
        <v>13879244</v>
      </c>
    </row>
    <row r="36" spans="1:20" s="516" customFormat="1" ht="30.75" hidden="1" customHeight="1" outlineLevel="1">
      <c r="A36" s="361"/>
      <c r="B36" s="902" t="s">
        <v>119</v>
      </c>
      <c r="C36" s="510">
        <v>9653600</v>
      </c>
      <c r="D36" s="511">
        <v>11155000</v>
      </c>
      <c r="E36" s="511">
        <v>0</v>
      </c>
      <c r="F36" s="511"/>
      <c r="G36" s="511">
        <f>SUM(C36:F36)</f>
        <v>20808600</v>
      </c>
      <c r="H36" s="911">
        <v>945000</v>
      </c>
      <c r="I36" s="911">
        <v>703000</v>
      </c>
      <c r="J36" s="511"/>
      <c r="K36" s="511">
        <f t="shared" si="9"/>
        <v>703000</v>
      </c>
      <c r="L36" s="513">
        <f t="shared" si="10"/>
        <v>74.39</v>
      </c>
      <c r="M36" s="521">
        <f t="shared" si="11"/>
        <v>-242000</v>
      </c>
      <c r="N36" s="513">
        <f t="shared" si="12"/>
        <v>25.61</v>
      </c>
      <c r="O36" s="514">
        <v>0</v>
      </c>
      <c r="P36" s="511">
        <v>0</v>
      </c>
      <c r="Q36" s="1251"/>
      <c r="R36" s="1242"/>
      <c r="S36" s="515"/>
      <c r="T36" s="817">
        <f t="shared" si="2"/>
        <v>242000</v>
      </c>
    </row>
    <row r="37" spans="1:20" s="516" customFormat="1" ht="30.75" hidden="1" customHeight="1" outlineLevel="1">
      <c r="A37" s="361"/>
      <c r="B37" s="931" t="s">
        <v>21</v>
      </c>
      <c r="C37" s="510"/>
      <c r="D37" s="511"/>
      <c r="E37" s="511"/>
      <c r="F37" s="513"/>
      <c r="G37" s="511">
        <f>SUM(C37:F37)</f>
        <v>0</v>
      </c>
      <c r="H37" s="511"/>
      <c r="I37" s="511"/>
      <c r="J37" s="511"/>
      <c r="K37" s="511">
        <f t="shared" si="9"/>
        <v>0</v>
      </c>
      <c r="L37" s="513">
        <f t="shared" si="10"/>
        <v>0</v>
      </c>
      <c r="M37" s="521">
        <f t="shared" si="11"/>
        <v>0</v>
      </c>
      <c r="N37" s="520">
        <f t="shared" si="12"/>
        <v>0</v>
      </c>
      <c r="O37" s="514">
        <v>0</v>
      </c>
      <c r="P37" s="511">
        <v>0</v>
      </c>
      <c r="Q37" s="1251"/>
      <c r="R37" s="1242"/>
      <c r="S37" s="515"/>
      <c r="T37" s="817">
        <f t="shared" si="2"/>
        <v>0</v>
      </c>
    </row>
    <row r="38" spans="1:20" s="516" customFormat="1" ht="30.75" hidden="1" customHeight="1" outlineLevel="1">
      <c r="A38" s="361"/>
      <c r="B38" s="915" t="s">
        <v>44</v>
      </c>
      <c r="C38" s="511">
        <v>11527645</v>
      </c>
      <c r="D38" s="511">
        <v>14798000</v>
      </c>
      <c r="E38" s="977"/>
      <c r="F38" s="511"/>
      <c r="G38" s="511">
        <f>SUM(C38:F38)</f>
        <v>26325645</v>
      </c>
      <c r="H38" s="911">
        <v>15034000</v>
      </c>
      <c r="I38" s="992">
        <v>120603</v>
      </c>
      <c r="J38" s="511"/>
      <c r="K38" s="511">
        <f t="shared" si="9"/>
        <v>120603</v>
      </c>
      <c r="L38" s="513">
        <f t="shared" si="10"/>
        <v>0.8</v>
      </c>
      <c r="M38" s="521">
        <f t="shared" si="11"/>
        <v>-14913397</v>
      </c>
      <c r="N38" s="513">
        <f t="shared" si="12"/>
        <v>99.2</v>
      </c>
      <c r="O38" s="514"/>
      <c r="P38" s="511"/>
      <c r="Q38" s="1251"/>
      <c r="R38" s="1242"/>
      <c r="S38" s="515"/>
      <c r="T38" s="817">
        <f t="shared" si="2"/>
        <v>14913397</v>
      </c>
    </row>
    <row r="39" spans="1:20" s="516" customFormat="1" ht="28.5" hidden="1" customHeight="1">
      <c r="A39" s="361"/>
      <c r="B39" s="933"/>
      <c r="C39" s="510"/>
      <c r="D39" s="511"/>
      <c r="E39" s="511"/>
      <c r="F39" s="513"/>
      <c r="G39" s="511"/>
      <c r="H39" s="511"/>
      <c r="I39" s="511"/>
      <c r="J39" s="511"/>
      <c r="K39" s="511"/>
      <c r="L39" s="513"/>
      <c r="M39" s="521"/>
      <c r="N39" s="513"/>
      <c r="O39" s="514"/>
      <c r="P39" s="511"/>
      <c r="Q39" s="1251"/>
      <c r="R39" s="1242"/>
      <c r="S39" s="515"/>
      <c r="T39" s="817">
        <f t="shared" si="2"/>
        <v>0</v>
      </c>
    </row>
    <row r="40" spans="1:20" ht="19.2" customHeight="1" collapsed="1">
      <c r="B40" s="924" t="s">
        <v>27</v>
      </c>
      <c r="C40" s="396">
        <f t="shared" ref="C40:H40" si="14">C41</f>
        <v>0</v>
      </c>
      <c r="D40" s="396">
        <f t="shared" si="14"/>
        <v>0</v>
      </c>
      <c r="E40" s="396">
        <f t="shared" si="14"/>
        <v>0</v>
      </c>
      <c r="F40" s="396">
        <f t="shared" si="14"/>
        <v>0</v>
      </c>
      <c r="G40" s="396">
        <f t="shared" si="14"/>
        <v>0</v>
      </c>
      <c r="H40" s="396">
        <f t="shared" si="14"/>
        <v>0</v>
      </c>
      <c r="I40" s="396">
        <f>SUM(I41)</f>
        <v>6248248</v>
      </c>
      <c r="J40" s="396">
        <f>SUM(J42:J44)</f>
        <v>0</v>
      </c>
      <c r="K40" s="499">
        <f>SUM(I40:J40)</f>
        <v>6248248</v>
      </c>
      <c r="L40" s="500">
        <f>IF(H40=0,0,(K40/H40)*100)</f>
        <v>0</v>
      </c>
      <c r="M40" s="501">
        <f>K40-H40</f>
        <v>6248248</v>
      </c>
      <c r="N40" s="502">
        <f>IF(H40=0,0,(M40/H40)*100)*-1</f>
        <v>0</v>
      </c>
      <c r="O40" s="499">
        <f>O41</f>
        <v>0</v>
      </c>
      <c r="P40" s="524">
        <f>P41</f>
        <v>0</v>
      </c>
      <c r="Q40" s="1251"/>
      <c r="R40" s="1242"/>
      <c r="S40" s="506"/>
      <c r="T40" s="817">
        <f>H40-K40-O40-P40</f>
        <v>-6248248</v>
      </c>
    </row>
    <row r="41" spans="1:20" ht="22.5" hidden="1" customHeight="1" outlineLevel="1">
      <c r="B41" s="932" t="s">
        <v>14</v>
      </c>
      <c r="C41" s="884"/>
      <c r="D41" s="884"/>
      <c r="E41" s="884"/>
      <c r="F41" s="888"/>
      <c r="G41" s="884">
        <f>C41+D41+E41+F41</f>
        <v>0</v>
      </c>
      <c r="H41" s="884"/>
      <c r="I41" s="892">
        <v>6248248</v>
      </c>
      <c r="J41" s="892"/>
      <c r="K41" s="893">
        <f>SUM(I41:J41)</f>
        <v>6248248</v>
      </c>
      <c r="L41" s="888">
        <f>IF(H41=0,0,(I41/H41)*100)</f>
        <v>0</v>
      </c>
      <c r="M41" s="894">
        <f>K41-H41</f>
        <v>6248248</v>
      </c>
      <c r="N41" s="886">
        <f>IF(H41=0,0,(M41/H41)*100)*-1</f>
        <v>0</v>
      </c>
      <c r="O41" s="511"/>
      <c r="P41" s="511"/>
      <c r="Q41" s="793"/>
      <c r="R41" s="794"/>
      <c r="S41" s="506"/>
      <c r="T41" s="817">
        <f>H41-K41-O41-P41</f>
        <v>-6248248</v>
      </c>
    </row>
    <row r="42" spans="1:20" ht="17.25" hidden="1" customHeight="1">
      <c r="B42" s="934"/>
      <c r="C42" s="533"/>
      <c r="D42" s="534"/>
      <c r="E42" s="534"/>
      <c r="F42" s="535"/>
      <c r="G42" s="534"/>
      <c r="H42" s="534"/>
      <c r="I42" s="534"/>
      <c r="J42" s="534"/>
      <c r="K42" s="534"/>
      <c r="L42" s="535"/>
      <c r="M42" s="536"/>
      <c r="N42" s="535"/>
      <c r="O42" s="537"/>
      <c r="P42" s="534"/>
      <c r="Q42" s="791"/>
      <c r="R42" s="792"/>
      <c r="S42" s="538"/>
      <c r="T42" s="817">
        <f t="shared" si="2"/>
        <v>0</v>
      </c>
    </row>
    <row r="43" spans="1:20" ht="22.5" customHeight="1">
      <c r="B43" s="929" t="s">
        <v>22</v>
      </c>
      <c r="C43" s="499">
        <f>C44</f>
        <v>115672244</v>
      </c>
      <c r="D43" s="499">
        <f>D44</f>
        <v>109230000</v>
      </c>
      <c r="E43" s="499">
        <f>E44</f>
        <v>0</v>
      </c>
      <c r="F43" s="499">
        <f>F44</f>
        <v>0</v>
      </c>
      <c r="G43" s="499">
        <f>G44</f>
        <v>224902244</v>
      </c>
      <c r="H43" s="499">
        <f>+H44+H49</f>
        <v>74053000</v>
      </c>
      <c r="I43" s="499">
        <f>+I44+I49</f>
        <v>22249843</v>
      </c>
      <c r="J43" s="499">
        <f>+J44+J49</f>
        <v>0</v>
      </c>
      <c r="K43" s="499">
        <f>SUM(I43:J43)</f>
        <v>22249843</v>
      </c>
      <c r="L43" s="500">
        <f>IF(H43=0,0,(K43/H43)*100)</f>
        <v>30.05</v>
      </c>
      <c r="M43" s="501">
        <f>K43-H43</f>
        <v>-51803157</v>
      </c>
      <c r="N43" s="502">
        <f>IF(H43=0,0,(M43/H43)*100)*-1</f>
        <v>69.95</v>
      </c>
      <c r="O43" s="499">
        <f>+O44+O49</f>
        <v>0</v>
      </c>
      <c r="P43" s="499">
        <f>+P44+P49</f>
        <v>0</v>
      </c>
      <c r="Q43" s="1242" t="s">
        <v>1060</v>
      </c>
      <c r="R43" s="1241" t="s">
        <v>1061</v>
      </c>
      <c r="S43" s="539"/>
      <c r="T43" s="817">
        <f t="shared" si="2"/>
        <v>51803157</v>
      </c>
    </row>
    <row r="44" spans="1:20" ht="171.6" customHeight="1" collapsed="1">
      <c r="B44" s="930" t="s">
        <v>29</v>
      </c>
      <c r="C44" s="396">
        <f>SUM(C45:C48)</f>
        <v>115672244</v>
      </c>
      <c r="D44" s="396">
        <f>SUM(D45:D48)</f>
        <v>109230000</v>
      </c>
      <c r="E44" s="396">
        <f>SUM(E45:E48)</f>
        <v>0</v>
      </c>
      <c r="F44" s="396">
        <f>SUM(F45:F48)</f>
        <v>0</v>
      </c>
      <c r="G44" s="396">
        <f t="shared" ref="G44:P44" si="15">SUM(G45:G48)</f>
        <v>224902244</v>
      </c>
      <c r="H44" s="396">
        <f t="shared" si="15"/>
        <v>74053000</v>
      </c>
      <c r="I44" s="396">
        <f t="shared" si="15"/>
        <v>1364768</v>
      </c>
      <c r="J44" s="396">
        <f t="shared" si="15"/>
        <v>0</v>
      </c>
      <c r="K44" s="396">
        <f>SUM(K45:K48)</f>
        <v>1364768</v>
      </c>
      <c r="L44" s="500">
        <f>IF(H44=0,0,(K44/H44)*100)</f>
        <v>1.84</v>
      </c>
      <c r="M44" s="956">
        <f>SUM(M45:M48)</f>
        <v>-72688232</v>
      </c>
      <c r="N44" s="502">
        <f>IF(H44=0,0,(M44/H44)*100)*-1</f>
        <v>98.16</v>
      </c>
      <c r="O44" s="396">
        <f t="shared" si="15"/>
        <v>0</v>
      </c>
      <c r="P44" s="396">
        <f t="shared" si="15"/>
        <v>0</v>
      </c>
      <c r="Q44" s="1242"/>
      <c r="R44" s="1241"/>
      <c r="S44" s="539"/>
      <c r="T44" s="817">
        <f t="shared" si="2"/>
        <v>72688232</v>
      </c>
    </row>
    <row r="45" spans="1:20" s="516" customFormat="1" ht="18.899999999999999" hidden="1" customHeight="1" outlineLevel="1">
      <c r="A45" s="361"/>
      <c r="B45" s="931" t="s">
        <v>12</v>
      </c>
      <c r="C45" s="510"/>
      <c r="D45" s="540">
        <v>486000</v>
      </c>
      <c r="E45" s="511"/>
      <c r="F45" s="511"/>
      <c r="G45" s="511">
        <f>SUM(C45:F45)</f>
        <v>486000</v>
      </c>
      <c r="H45" s="511">
        <v>50000</v>
      </c>
      <c r="I45" s="511">
        <v>90300</v>
      </c>
      <c r="J45" s="511"/>
      <c r="K45" s="511">
        <f t="shared" ref="K45:K50" si="16">SUM(I45:J45)</f>
        <v>90300</v>
      </c>
      <c r="L45" s="520">
        <f>IF(H45=0,0,(K45/H45)*100)</f>
        <v>180.6</v>
      </c>
      <c r="M45" s="521">
        <f>K45-H45</f>
        <v>40300</v>
      </c>
      <c r="N45" s="513">
        <f>IF(H45=0,0,(M45/H45)*100)</f>
        <v>80.599999999999994</v>
      </c>
      <c r="O45" s="514"/>
      <c r="P45" s="511"/>
      <c r="Q45" s="1242"/>
      <c r="R45" s="1241"/>
      <c r="S45" s="541"/>
      <c r="T45" s="817">
        <f t="shared" si="2"/>
        <v>-40300</v>
      </c>
    </row>
    <row r="46" spans="1:20" s="516" customFormat="1" ht="18.899999999999999" hidden="1" customHeight="1" outlineLevel="1">
      <c r="A46" s="361"/>
      <c r="B46" s="931" t="s">
        <v>21</v>
      </c>
      <c r="C46" s="510"/>
      <c r="D46" s="540"/>
      <c r="E46" s="511"/>
      <c r="F46" s="513"/>
      <c r="G46" s="511">
        <f>SUM(C46:F46)</f>
        <v>0</v>
      </c>
      <c r="H46" s="511"/>
      <c r="I46" s="511"/>
      <c r="J46" s="511"/>
      <c r="K46" s="511">
        <f t="shared" si="16"/>
        <v>0</v>
      </c>
      <c r="L46" s="520">
        <f>IF(H46=0,0,(K46/H46)*100)</f>
        <v>0</v>
      </c>
      <c r="M46" s="521">
        <f>K46-H46</f>
        <v>0</v>
      </c>
      <c r="N46" s="513"/>
      <c r="O46" s="514"/>
      <c r="P46" s="511"/>
      <c r="Q46" s="1242"/>
      <c r="R46" s="1241"/>
      <c r="S46" s="541"/>
      <c r="T46" s="817">
        <f t="shared" si="2"/>
        <v>0</v>
      </c>
    </row>
    <row r="47" spans="1:20" s="516" customFormat="1" ht="18.899999999999999" hidden="1" customHeight="1" outlineLevel="1">
      <c r="A47" s="361"/>
      <c r="B47" s="915" t="s">
        <v>44</v>
      </c>
      <c r="C47" s="892">
        <v>115672244</v>
      </c>
      <c r="D47" s="897">
        <v>108609000</v>
      </c>
      <c r="E47" s="978"/>
      <c r="F47" s="893"/>
      <c r="G47" s="893">
        <f>SUM(C47:F47)</f>
        <v>224281244</v>
      </c>
      <c r="H47" s="885">
        <v>73923000</v>
      </c>
      <c r="I47" s="885">
        <v>1144180</v>
      </c>
      <c r="J47" s="885"/>
      <c r="K47" s="885">
        <f t="shared" si="16"/>
        <v>1144180</v>
      </c>
      <c r="L47" s="888">
        <f>IF(H47=0,0,(I47/H47)*100)</f>
        <v>1.55</v>
      </c>
      <c r="M47" s="887">
        <f>K47-H47</f>
        <v>-72778820</v>
      </c>
      <c r="N47" s="886">
        <f t="shared" ref="N47:N53" si="17">IF(H47=0,0,(M47/H47)*100)*-1</f>
        <v>98.45</v>
      </c>
      <c r="O47" s="889"/>
      <c r="P47" s="511"/>
      <c r="Q47" s="1242"/>
      <c r="R47" s="1241"/>
      <c r="S47" s="541"/>
      <c r="T47" s="817">
        <f t="shared" si="2"/>
        <v>72778820</v>
      </c>
    </row>
    <row r="48" spans="1:20" s="532" customFormat="1" ht="23.4" hidden="1" customHeight="1" outlineLevel="1">
      <c r="A48" s="361"/>
      <c r="B48" s="931" t="s">
        <v>20</v>
      </c>
      <c r="C48" s="510"/>
      <c r="D48" s="511">
        <v>135000</v>
      </c>
      <c r="E48" s="511"/>
      <c r="F48" s="513"/>
      <c r="G48" s="511">
        <f>SUM(C48:F48)</f>
        <v>135000</v>
      </c>
      <c r="H48" s="511">
        <v>80000</v>
      </c>
      <c r="I48" s="511">
        <v>130288</v>
      </c>
      <c r="J48" s="511"/>
      <c r="K48" s="511">
        <f>SUM(I48:J48)</f>
        <v>130288</v>
      </c>
      <c r="L48" s="513">
        <f>IF(H48=0,0,(K48/H48)*100)</f>
        <v>162.86000000000001</v>
      </c>
      <c r="M48" s="521">
        <f>K48-H48</f>
        <v>50288</v>
      </c>
      <c r="N48" s="513">
        <f t="shared" si="17"/>
        <v>-62.86</v>
      </c>
      <c r="O48" s="514">
        <v>0</v>
      </c>
      <c r="P48" s="511">
        <v>0</v>
      </c>
      <c r="Q48" s="1242"/>
      <c r="R48" s="1241"/>
      <c r="S48" s="531"/>
      <c r="T48" s="817">
        <f t="shared" si="2"/>
        <v>-50288</v>
      </c>
    </row>
    <row r="49" spans="1:20" ht="22.5" customHeight="1" collapsed="1">
      <c r="B49" s="924" t="s">
        <v>27</v>
      </c>
      <c r="C49" s="396"/>
      <c r="D49" s="396"/>
      <c r="E49" s="396"/>
      <c r="F49" s="500"/>
      <c r="G49" s="396"/>
      <c r="H49" s="396"/>
      <c r="I49" s="396">
        <f>SUM(I50)</f>
        <v>20885075</v>
      </c>
      <c r="J49" s="396">
        <f>SUM(J51:J53)</f>
        <v>0</v>
      </c>
      <c r="K49" s="499">
        <f t="shared" si="16"/>
        <v>20885075</v>
      </c>
      <c r="L49" s="500">
        <f>IF(H49=0,0,(K49/H49)*100)</f>
        <v>0</v>
      </c>
      <c r="M49" s="501">
        <f t="shared" ref="M49:M58" si="18">K49-H49</f>
        <v>20885075</v>
      </c>
      <c r="N49" s="502">
        <f>IF(H49=0,0,(M49/H49)*100)*-1</f>
        <v>0</v>
      </c>
      <c r="O49" s="499">
        <f>O50</f>
        <v>0</v>
      </c>
      <c r="P49" s="524">
        <f>P50</f>
        <v>0</v>
      </c>
      <c r="Q49" s="793"/>
      <c r="R49" s="794"/>
      <c r="S49" s="506"/>
      <c r="T49" s="817">
        <f t="shared" si="2"/>
        <v>-20885075</v>
      </c>
    </row>
    <row r="50" spans="1:20" ht="22.5" hidden="1" customHeight="1" outlineLevel="1">
      <c r="B50" s="932" t="s">
        <v>14</v>
      </c>
      <c r="C50" s="884"/>
      <c r="D50" s="884"/>
      <c r="E50" s="884"/>
      <c r="F50" s="888"/>
      <c r="G50" s="884"/>
      <c r="H50" s="884"/>
      <c r="I50" s="884">
        <v>20885075</v>
      </c>
      <c r="J50" s="884"/>
      <c r="K50" s="885">
        <f t="shared" si="16"/>
        <v>20885075</v>
      </c>
      <c r="L50" s="888">
        <f>IF(H50=0,0,(I50/H50)*100)</f>
        <v>0</v>
      </c>
      <c r="M50" s="887">
        <f>K50-H50</f>
        <v>20885075</v>
      </c>
      <c r="N50" s="886">
        <f t="shared" si="17"/>
        <v>0</v>
      </c>
      <c r="O50" s="511"/>
      <c r="P50" s="511"/>
      <c r="Q50" s="793"/>
      <c r="R50" s="794"/>
      <c r="S50" s="506"/>
      <c r="T50" s="817">
        <f t="shared" si="2"/>
        <v>-20885075</v>
      </c>
    </row>
    <row r="51" spans="1:20" ht="23.25" customHeight="1">
      <c r="B51" s="935" t="s">
        <v>23</v>
      </c>
      <c r="C51" s="499">
        <f>C52</f>
        <v>3353321</v>
      </c>
      <c r="D51" s="499">
        <f>D52</f>
        <v>4829000</v>
      </c>
      <c r="E51" s="499">
        <f>E52</f>
        <v>0</v>
      </c>
      <c r="F51" s="502">
        <f>F52</f>
        <v>0</v>
      </c>
      <c r="G51" s="499">
        <f>SUM(G53:G56)</f>
        <v>8182321</v>
      </c>
      <c r="H51" s="499">
        <f>SUM(H53:H56)</f>
        <v>6222000</v>
      </c>
      <c r="I51" s="499">
        <f>+I52+I57</f>
        <v>4596952</v>
      </c>
      <c r="J51" s="499">
        <f>+J52</f>
        <v>0</v>
      </c>
      <c r="K51" s="499">
        <f>+K52+K57</f>
        <v>4596952</v>
      </c>
      <c r="L51" s="500">
        <f>IF(H51=0,0,(K51/H51)*100)</f>
        <v>73.88</v>
      </c>
      <c r="M51" s="501">
        <f t="shared" si="18"/>
        <v>-1625048</v>
      </c>
      <c r="N51" s="542">
        <f t="shared" si="17"/>
        <v>26.12</v>
      </c>
      <c r="O51" s="499">
        <f>+O52</f>
        <v>0</v>
      </c>
      <c r="P51" s="499">
        <f>+P52</f>
        <v>0</v>
      </c>
      <c r="Q51" s="1247" t="s">
        <v>1062</v>
      </c>
      <c r="R51" s="1242" t="s">
        <v>1063</v>
      </c>
      <c r="S51" s="506"/>
      <c r="T51" s="817">
        <f t="shared" si="2"/>
        <v>1625048</v>
      </c>
    </row>
    <row r="52" spans="1:20" ht="63" customHeight="1" collapsed="1">
      <c r="B52" s="936" t="s">
        <v>30</v>
      </c>
      <c r="C52" s="499">
        <f t="shared" ref="C52:I52" si="19">SUM(C53:C56)</f>
        <v>3353321</v>
      </c>
      <c r="D52" s="499">
        <f t="shared" si="19"/>
        <v>4829000</v>
      </c>
      <c r="E52" s="499">
        <f t="shared" si="19"/>
        <v>0</v>
      </c>
      <c r="F52" s="502">
        <f t="shared" si="19"/>
        <v>0</v>
      </c>
      <c r="G52" s="499">
        <f t="shared" si="19"/>
        <v>8182321</v>
      </c>
      <c r="H52" s="499">
        <f t="shared" si="19"/>
        <v>6222000</v>
      </c>
      <c r="I52" s="499">
        <f t="shared" si="19"/>
        <v>1528786</v>
      </c>
      <c r="J52" s="499">
        <f>SUM(J53:J54)</f>
        <v>0</v>
      </c>
      <c r="K52" s="499">
        <f>SUM(K53:K56)</f>
        <v>1528786</v>
      </c>
      <c r="L52" s="500">
        <f>IF(H52=0,0,(K52/H52)*100)</f>
        <v>24.57</v>
      </c>
      <c r="M52" s="501">
        <f t="shared" si="18"/>
        <v>-4693214</v>
      </c>
      <c r="N52" s="542">
        <f t="shared" si="17"/>
        <v>75.430000000000007</v>
      </c>
      <c r="O52" s="499">
        <f>SUM(O53:O56)</f>
        <v>0</v>
      </c>
      <c r="P52" s="499">
        <f>SUM(P53:P56)</f>
        <v>0</v>
      </c>
      <c r="Q52" s="1248"/>
      <c r="R52" s="1242"/>
      <c r="S52" s="506"/>
      <c r="T52" s="817">
        <f t="shared" si="2"/>
        <v>4693214</v>
      </c>
    </row>
    <row r="53" spans="1:20" s="516" customFormat="1" ht="18.899999999999999" hidden="1" customHeight="1" outlineLevel="1">
      <c r="A53" s="361"/>
      <c r="B53" s="925" t="s">
        <v>12</v>
      </c>
      <c r="C53" s="510"/>
      <c r="D53" s="543"/>
      <c r="E53" s="511"/>
      <c r="F53" s="513">
        <v>0</v>
      </c>
      <c r="G53" s="893">
        <f>SUM(C53:F53)</f>
        <v>0</v>
      </c>
      <c r="H53" s="893">
        <v>0</v>
      </c>
      <c r="I53" s="511">
        <v>0</v>
      </c>
      <c r="J53" s="511"/>
      <c r="K53" s="511">
        <f>SUM(I53:J53)</f>
        <v>0</v>
      </c>
      <c r="L53" s="520">
        <f>IF(H53=0,0,(I53/H53)*100)</f>
        <v>0</v>
      </c>
      <c r="M53" s="521">
        <f t="shared" si="18"/>
        <v>0</v>
      </c>
      <c r="N53" s="513">
        <f t="shared" si="17"/>
        <v>0</v>
      </c>
      <c r="O53" s="514"/>
      <c r="P53" s="511">
        <v>0</v>
      </c>
      <c r="Q53" s="1248"/>
      <c r="R53" s="1242"/>
      <c r="S53" s="515"/>
      <c r="T53" s="817">
        <f t="shared" si="2"/>
        <v>0</v>
      </c>
    </row>
    <row r="54" spans="1:20" s="516" customFormat="1" ht="18.899999999999999" hidden="1" customHeight="1" outlineLevel="1">
      <c r="A54" s="361"/>
      <c r="B54" s="927" t="s">
        <v>14</v>
      </c>
      <c r="C54" s="892">
        <v>3353321</v>
      </c>
      <c r="D54" s="957">
        <v>3789000</v>
      </c>
      <c r="E54" s="893"/>
      <c r="F54" s="893"/>
      <c r="G54" s="893">
        <f>SUM(C54:F54)</f>
        <v>7142321</v>
      </c>
      <c r="H54" s="911">
        <v>5332000</v>
      </c>
      <c r="I54" s="911">
        <v>941184</v>
      </c>
      <c r="J54" s="893">
        <v>0</v>
      </c>
      <c r="K54" s="893">
        <f>SUM(I54:J54)</f>
        <v>941184</v>
      </c>
      <c r="L54" s="958">
        <f>IF(H54=0,0,(I54/H54)*100)</f>
        <v>17.649999999999999</v>
      </c>
      <c r="M54" s="894">
        <f t="shared" si="18"/>
        <v>-4390816</v>
      </c>
      <c r="N54" s="895">
        <f>IF(H54=0,0,(M54/H54)*100)</f>
        <v>-82.35</v>
      </c>
      <c r="O54" s="514"/>
      <c r="P54" s="511"/>
      <c r="Q54" s="1248"/>
      <c r="R54" s="1242"/>
      <c r="S54" s="515"/>
      <c r="T54" s="817">
        <f t="shared" si="2"/>
        <v>4390816</v>
      </c>
    </row>
    <row r="55" spans="1:20" s="516" customFormat="1" ht="21.6" hidden="1" customHeight="1" outlineLevel="1">
      <c r="A55" s="361"/>
      <c r="B55" s="926" t="s">
        <v>20</v>
      </c>
      <c r="C55" s="892">
        <v>0</v>
      </c>
      <c r="D55" s="893">
        <v>1040000</v>
      </c>
      <c r="E55" s="893"/>
      <c r="F55" s="895">
        <v>0</v>
      </c>
      <c r="G55" s="893">
        <f>SUM(C55:F55)</f>
        <v>1040000</v>
      </c>
      <c r="H55" s="911">
        <v>890000</v>
      </c>
      <c r="I55" s="893">
        <v>587602</v>
      </c>
      <c r="J55" s="893"/>
      <c r="K55" s="893">
        <f>SUM(I55:J55)</f>
        <v>587602</v>
      </c>
      <c r="L55" s="958">
        <f>IF(H55=0,0,(I55/H55)*100)</f>
        <v>66.02</v>
      </c>
      <c r="M55" s="894">
        <f t="shared" si="18"/>
        <v>-302398</v>
      </c>
      <c r="N55" s="958">
        <f>IF(H55=0,0,(M55/H55)*100)*-1</f>
        <v>33.979999999999997</v>
      </c>
      <c r="O55" s="514"/>
      <c r="P55" s="511"/>
      <c r="Q55" s="1248"/>
      <c r="R55" s="1242"/>
      <c r="S55" s="515"/>
      <c r="T55" s="817">
        <f t="shared" si="2"/>
        <v>302398</v>
      </c>
    </row>
    <row r="56" spans="1:20" s="516" customFormat="1" ht="21.6" hidden="1" customHeight="1" outlineLevel="1">
      <c r="A56" s="361"/>
      <c r="B56" s="926" t="s">
        <v>13</v>
      </c>
      <c r="C56" s="510"/>
      <c r="D56" s="511"/>
      <c r="E56" s="511"/>
      <c r="F56" s="513"/>
      <c r="G56" s="511">
        <f>SUM(C56:F56)</f>
        <v>0</v>
      </c>
      <c r="H56" s="511"/>
      <c r="I56" s="511"/>
      <c r="J56" s="511"/>
      <c r="K56" s="511">
        <f>SUM(I56:J56)</f>
        <v>0</v>
      </c>
      <c r="L56" s="513">
        <f>IF(H56=0,0,(I56/H56)*100)</f>
        <v>0</v>
      </c>
      <c r="M56" s="521">
        <f>I56-H56</f>
        <v>0</v>
      </c>
      <c r="N56" s="513">
        <f>IF(H56=0,0,(M56/H56)*100)*-1</f>
        <v>0</v>
      </c>
      <c r="O56" s="514"/>
      <c r="P56" s="511"/>
      <c r="Q56" s="1248"/>
      <c r="R56" s="1242"/>
      <c r="S56" s="515"/>
      <c r="T56" s="817">
        <f t="shared" si="2"/>
        <v>0</v>
      </c>
    </row>
    <row r="57" spans="1:20" s="516" customFormat="1" ht="21.6" hidden="1" customHeight="1" outlineLevel="1">
      <c r="A57" s="361"/>
      <c r="B57" s="924" t="s">
        <v>27</v>
      </c>
      <c r="C57" s="510"/>
      <c r="D57" s="511"/>
      <c r="E57" s="511"/>
      <c r="F57" s="513"/>
      <c r="G57" s="511"/>
      <c r="H57" s="511"/>
      <c r="I57" s="511">
        <f>+I58</f>
        <v>3068166</v>
      </c>
      <c r="J57" s="511"/>
      <c r="K57" s="511">
        <f>+K58</f>
        <v>3068166</v>
      </c>
      <c r="L57" s="513"/>
      <c r="M57" s="894">
        <f t="shared" si="18"/>
        <v>3068166</v>
      </c>
      <c r="N57" s="513"/>
      <c r="O57" s="514"/>
      <c r="P57" s="511"/>
      <c r="Q57" s="1248"/>
      <c r="R57" s="1242"/>
      <c r="S57" s="515"/>
      <c r="T57" s="817"/>
    </row>
    <row r="58" spans="1:20" s="516" customFormat="1" ht="21.6" hidden="1" customHeight="1" outlineLevel="1">
      <c r="A58" s="361"/>
      <c r="B58" s="927" t="s">
        <v>14</v>
      </c>
      <c r="C58" s="510"/>
      <c r="D58" s="511"/>
      <c r="E58" s="511"/>
      <c r="F58" s="513"/>
      <c r="G58" s="511"/>
      <c r="H58" s="511"/>
      <c r="I58" s="511">
        <v>3068166</v>
      </c>
      <c r="J58" s="511"/>
      <c r="K58" s="511">
        <v>3068166</v>
      </c>
      <c r="L58" s="513"/>
      <c r="M58" s="894">
        <f t="shared" si="18"/>
        <v>3068166</v>
      </c>
      <c r="N58" s="513"/>
      <c r="O58" s="514"/>
      <c r="P58" s="511"/>
      <c r="Q58" s="1248"/>
      <c r="R58" s="1242"/>
      <c r="S58" s="515"/>
      <c r="T58" s="817"/>
    </row>
    <row r="59" spans="1:20" s="516" customFormat="1" ht="21.6" customHeight="1">
      <c r="A59" s="361"/>
      <c r="B59" s="937"/>
      <c r="C59" s="517"/>
      <c r="D59" s="518"/>
      <c r="E59" s="518"/>
      <c r="F59" s="544"/>
      <c r="G59" s="518"/>
      <c r="H59" s="518"/>
      <c r="I59" s="518"/>
      <c r="J59" s="518"/>
      <c r="K59" s="518"/>
      <c r="L59" s="544"/>
      <c r="M59" s="545"/>
      <c r="N59" s="544"/>
      <c r="O59" s="546"/>
      <c r="P59" s="547"/>
      <c r="Q59" s="1248"/>
      <c r="R59" s="1242"/>
      <c r="S59" s="515"/>
      <c r="T59" s="817">
        <f t="shared" si="2"/>
        <v>0</v>
      </c>
    </row>
    <row r="60" spans="1:20" s="553" customFormat="1" ht="21.6" customHeight="1">
      <c r="A60" s="365"/>
      <c r="B60" s="938" t="s">
        <v>849</v>
      </c>
      <c r="C60" s="548">
        <f>C14+C22+C33+C43+C51</f>
        <v>1514999935</v>
      </c>
      <c r="D60" s="548">
        <f>D14+D22+D33+D43+D51+D10</f>
        <v>1250433000</v>
      </c>
      <c r="E60" s="548">
        <f>E10+E14+E22+E33+E43+E51</f>
        <v>0</v>
      </c>
      <c r="F60" s="548">
        <f>F10+F14+F22+F33+F43+F51</f>
        <v>0</v>
      </c>
      <c r="G60" s="548">
        <f>G14+G22+G33+G43+G51+G10</f>
        <v>2765432935</v>
      </c>
      <c r="H60" s="548">
        <f>H14+H22+H33+H43+H51+H10</f>
        <v>1588959000</v>
      </c>
      <c r="I60" s="548">
        <f>I14+I22+I33+I43+I51+I10</f>
        <v>830836647</v>
      </c>
      <c r="J60" s="548">
        <f>J14+J22+J33+J43+J51</f>
        <v>0</v>
      </c>
      <c r="K60" s="548">
        <f>K14+K22+K33+K43+K51+K10</f>
        <v>830836647</v>
      </c>
      <c r="L60" s="549">
        <f>IF(H60=0,0,(K60/H60)*100)</f>
        <v>52.29</v>
      </c>
      <c r="M60" s="548">
        <f>M14+M22+M33+M43+M51+M10</f>
        <v>-758122353</v>
      </c>
      <c r="N60" s="550">
        <f t="shared" ref="N60:N66" si="20">IF(H60=0,0,(M60/H60)*100)*-1</f>
        <v>47.71</v>
      </c>
      <c r="O60" s="551">
        <f>O14+O22+O33+O43+O51+O11</f>
        <v>0</v>
      </c>
      <c r="P60" s="551">
        <f>P14+P22+P33+P43+P51+P11</f>
        <v>0</v>
      </c>
      <c r="Q60" s="1249"/>
      <c r="R60" s="1250"/>
      <c r="S60" s="552"/>
      <c r="T60" s="817">
        <f t="shared" si="2"/>
        <v>758122353</v>
      </c>
    </row>
    <row r="61" spans="1:20">
      <c r="A61" s="1245" t="s">
        <v>476</v>
      </c>
      <c r="B61" s="1246"/>
      <c r="C61" s="554">
        <f>C60-C62</f>
        <v>0</v>
      </c>
      <c r="D61" s="554">
        <f t="shared" ref="D61:P61" si="21">D60-D62</f>
        <v>0</v>
      </c>
      <c r="E61" s="554">
        <f t="shared" si="21"/>
        <v>0</v>
      </c>
      <c r="F61" s="948">
        <f t="shared" si="21"/>
        <v>0</v>
      </c>
      <c r="G61" s="554">
        <f t="shared" si="21"/>
        <v>0</v>
      </c>
      <c r="H61" s="554">
        <f t="shared" si="21"/>
        <v>0</v>
      </c>
      <c r="I61" s="554">
        <f t="shared" si="21"/>
        <v>0</v>
      </c>
      <c r="J61" s="554">
        <f t="shared" si="21"/>
        <v>0</v>
      </c>
      <c r="K61" s="554">
        <f t="shared" si="21"/>
        <v>0</v>
      </c>
      <c r="L61" s="555">
        <f>IF(H61=0,0,(K61/H61)*100)</f>
        <v>0</v>
      </c>
      <c r="M61" s="554">
        <f t="shared" si="21"/>
        <v>3068166</v>
      </c>
      <c r="N61" s="556">
        <f t="shared" si="20"/>
        <v>0</v>
      </c>
      <c r="O61" s="557">
        <f t="shared" si="21"/>
        <v>0</v>
      </c>
      <c r="P61" s="557">
        <f t="shared" si="21"/>
        <v>0</v>
      </c>
      <c r="Q61" s="795"/>
      <c r="R61" s="796"/>
      <c r="S61" s="363"/>
    </row>
    <row r="62" spans="1:20" s="563" customFormat="1" ht="25.5" customHeight="1">
      <c r="A62" s="361"/>
      <c r="B62" s="939" t="s">
        <v>849</v>
      </c>
      <c r="C62" s="558">
        <f t="shared" ref="C62:I62" si="22">SUM(C63:C66)</f>
        <v>1514999935</v>
      </c>
      <c r="D62" s="558">
        <f t="shared" si="22"/>
        <v>1250433000</v>
      </c>
      <c r="E62" s="559">
        <f t="shared" si="22"/>
        <v>0</v>
      </c>
      <c r="F62" s="559">
        <f t="shared" si="22"/>
        <v>0</v>
      </c>
      <c r="G62" s="559">
        <f t="shared" si="22"/>
        <v>2765432935</v>
      </c>
      <c r="H62" s="971">
        <f t="shared" si="22"/>
        <v>1588959000</v>
      </c>
      <c r="I62" s="560">
        <f t="shared" si="22"/>
        <v>830836647</v>
      </c>
      <c r="J62" s="558">
        <f>SUM(J63:J65)</f>
        <v>0</v>
      </c>
      <c r="K62" s="558">
        <f>SUM(K63:K66)</f>
        <v>830836647</v>
      </c>
      <c r="L62" s="561"/>
      <c r="M62" s="558">
        <f>SUM(M63:M66)</f>
        <v>-761190519</v>
      </c>
      <c r="N62" s="989">
        <f t="shared" si="20"/>
        <v>47.9</v>
      </c>
      <c r="O62" s="558">
        <f>SUM(O63:O66)</f>
        <v>0</v>
      </c>
      <c r="P62" s="560">
        <f>SUM(P63:P66)</f>
        <v>0</v>
      </c>
      <c r="Q62" s="797"/>
      <c r="R62" s="797"/>
      <c r="S62" s="562"/>
    </row>
    <row r="63" spans="1:20" s="727" customFormat="1" ht="25.5" customHeight="1">
      <c r="A63" s="570" t="s">
        <v>134</v>
      </c>
      <c r="B63" s="912" t="s">
        <v>12</v>
      </c>
      <c r="C63" s="882">
        <f>C24+C29+C36+C45+C53</f>
        <v>9653600</v>
      </c>
      <c r="D63" s="882">
        <f>D24+D36+D45+D53</f>
        <v>11641000</v>
      </c>
      <c r="E63" s="882">
        <f>E24+E36+E45+E53</f>
        <v>0</v>
      </c>
      <c r="F63" s="949">
        <f t="shared" ref="F63:K63" si="23">F24+F36+F45+F53+F18</f>
        <v>0</v>
      </c>
      <c r="G63" s="882">
        <f t="shared" si="23"/>
        <v>21294600</v>
      </c>
      <c r="H63" s="882">
        <f t="shared" si="23"/>
        <v>995000</v>
      </c>
      <c r="I63" s="882">
        <f t="shared" si="23"/>
        <v>793300</v>
      </c>
      <c r="J63" s="882">
        <f t="shared" si="23"/>
        <v>0</v>
      </c>
      <c r="K63" s="882">
        <f t="shared" si="23"/>
        <v>793300</v>
      </c>
      <c r="L63" s="883">
        <f>IF(H63=0,0,(I63/H63)*100)</f>
        <v>79.73</v>
      </c>
      <c r="M63" s="913">
        <f>M24+M36+M45+M53+M18</f>
        <v>-201700</v>
      </c>
      <c r="N63" s="990">
        <f t="shared" si="20"/>
        <v>20.27</v>
      </c>
      <c r="O63" s="571">
        <f>O24+O36+O45+O53+O18</f>
        <v>0</v>
      </c>
      <c r="P63" s="571">
        <f>P24+P36+P45+P53+P18</f>
        <v>0</v>
      </c>
      <c r="Q63" s="798"/>
      <c r="R63" s="798"/>
      <c r="S63" s="726"/>
    </row>
    <row r="64" spans="1:20" s="729" customFormat="1" ht="25.5" customHeight="1">
      <c r="A64" s="570"/>
      <c r="B64" s="964" t="s">
        <v>37</v>
      </c>
      <c r="C64" s="882">
        <f>C16+C21+C26+C31+C38+C47+C54+C41</f>
        <v>278611818</v>
      </c>
      <c r="D64" s="882">
        <f>D16+D21+D26+D31+D38+D47+D54+D41+D10</f>
        <v>359779000</v>
      </c>
      <c r="E64" s="882">
        <f>E16+E21+E26+E31+E38+E47+E54+E41</f>
        <v>0</v>
      </c>
      <c r="F64" s="882">
        <f>F16+F21+F26+F31+F38+F47+F54+F41</f>
        <v>0</v>
      </c>
      <c r="G64" s="882">
        <f>G16+G21+G26+G31+G38+G47+G54+G41+G10</f>
        <v>638390818</v>
      </c>
      <c r="H64" s="882">
        <f>H16+H21+H26+H31+H38+H47+H54+H41</f>
        <v>270519000</v>
      </c>
      <c r="I64" s="882">
        <f>I16+I21+I26+I31+I38+I47+I54+I41+I50+I57</f>
        <v>148081568</v>
      </c>
      <c r="J64" s="882">
        <f>J16+J21+J26+J31+J38+J47+J54+J41</f>
        <v>0</v>
      </c>
      <c r="K64" s="882">
        <f>K16+K21+K26+K31+K38+K47+K54+K41+K50+K57</f>
        <v>148081568</v>
      </c>
      <c r="L64" s="883">
        <f>IF(H64=0,0,(I64/H64)*100)</f>
        <v>54.74</v>
      </c>
      <c r="M64" s="882">
        <f>M16+M21+M26+M31+M38+M47+M54+M41+M50</f>
        <v>-125505598</v>
      </c>
      <c r="N64" s="990">
        <f t="shared" si="20"/>
        <v>46.39</v>
      </c>
      <c r="O64" s="571">
        <f>O16+O21+O26+O31+O38+O47+O54+O50</f>
        <v>0</v>
      </c>
      <c r="P64" s="571">
        <f>P16+P21+P26+P31+P38+P47+P54+P50</f>
        <v>0</v>
      </c>
      <c r="Q64" s="799"/>
      <c r="R64" s="799"/>
      <c r="S64" s="728"/>
    </row>
    <row r="65" spans="1:19" s="573" customFormat="1" ht="25.5" customHeight="1">
      <c r="A65" s="570"/>
      <c r="B65" s="964" t="s">
        <v>320</v>
      </c>
      <c r="C65" s="882">
        <f t="shared" ref="C65:K65" si="24">C17+C20+C27+C35+C48+C55</f>
        <v>1226734517</v>
      </c>
      <c r="D65" s="882">
        <f t="shared" si="24"/>
        <v>879013000</v>
      </c>
      <c r="E65" s="882">
        <f t="shared" si="24"/>
        <v>0</v>
      </c>
      <c r="F65" s="949">
        <f t="shared" si="24"/>
        <v>0</v>
      </c>
      <c r="G65" s="882">
        <f t="shared" si="24"/>
        <v>2105747517</v>
      </c>
      <c r="H65" s="882">
        <f t="shared" si="24"/>
        <v>1317445000</v>
      </c>
      <c r="I65" s="882">
        <f t="shared" si="24"/>
        <v>681961779</v>
      </c>
      <c r="J65" s="882">
        <f t="shared" si="24"/>
        <v>0</v>
      </c>
      <c r="K65" s="882">
        <f t="shared" si="24"/>
        <v>681961779</v>
      </c>
      <c r="L65" s="883">
        <f>IF(H65=0,0,(I65/H65)*100)</f>
        <v>51.76</v>
      </c>
      <c r="M65" s="882">
        <f>M17+M20+M27+M35+M48+M55</f>
        <v>-635483221</v>
      </c>
      <c r="N65" s="990">
        <f t="shared" si="20"/>
        <v>48.24</v>
      </c>
      <c r="O65" s="571">
        <f>O17+O20+O55+O35</f>
        <v>0</v>
      </c>
      <c r="P65" s="571">
        <f>P17+P20+P55+P35+P27</f>
        <v>0</v>
      </c>
      <c r="Q65" s="796"/>
      <c r="R65" s="796"/>
      <c r="S65" s="572"/>
    </row>
    <row r="66" spans="1:19" ht="25.5" customHeight="1">
      <c r="A66" s="361"/>
      <c r="B66" s="912" t="s">
        <v>21</v>
      </c>
      <c r="C66" s="331">
        <f>SUM(C25,C30,C37,C46,C55)</f>
        <v>0</v>
      </c>
      <c r="D66" s="331"/>
      <c r="E66" s="331">
        <f>SUM(E25,E37,E46,E55)</f>
        <v>0</v>
      </c>
      <c r="F66" s="950">
        <f>SUM(F25,F37,F46,F30)</f>
        <v>0</v>
      </c>
      <c r="G66" s="331"/>
      <c r="H66" s="331">
        <f>SUM(H25,H30,H37,H46)</f>
        <v>0</v>
      </c>
      <c r="I66" s="331">
        <f>SUM(I25,I30,I37,I46)</f>
        <v>0</v>
      </c>
      <c r="J66" s="331">
        <f>SUM(J25,J37,J46,J55)</f>
        <v>0</v>
      </c>
      <c r="K66" s="331">
        <f>SUM(K25,K30,K37,K46)</f>
        <v>0</v>
      </c>
      <c r="L66" s="702">
        <f>IF(H66=0,0,(K66/H66)*100)</f>
        <v>0</v>
      </c>
      <c r="M66" s="331">
        <f>SUM(M25,M30,M37,M46)</f>
        <v>0</v>
      </c>
      <c r="N66" s="330">
        <f t="shared" si="20"/>
        <v>0</v>
      </c>
      <c r="O66" s="331">
        <f>SUM(O25,O37,O46,O55)</f>
        <v>0</v>
      </c>
      <c r="P66" s="331"/>
      <c r="Q66" s="796"/>
      <c r="R66" s="796"/>
      <c r="S66" s="363"/>
    </row>
    <row r="67" spans="1:19" ht="25.5" customHeight="1">
      <c r="B67" s="940" t="s">
        <v>945</v>
      </c>
      <c r="C67" s="362"/>
      <c r="D67" s="362"/>
      <c r="E67" s="362"/>
      <c r="F67" s="951"/>
      <c r="G67" s="362"/>
      <c r="H67" s="362"/>
      <c r="I67" s="366"/>
      <c r="J67" s="366"/>
      <c r="K67" s="366"/>
      <c r="L67" s="362"/>
      <c r="M67" s="367"/>
      <c r="N67" s="363"/>
      <c r="O67" s="363"/>
      <c r="P67" s="363"/>
      <c r="Q67" s="795" t="s">
        <v>671</v>
      </c>
      <c r="R67" s="796"/>
      <c r="S67" s="363"/>
    </row>
    <row r="68" spans="1:19" s="573" customFormat="1" ht="25.5" customHeight="1">
      <c r="A68" s="575"/>
      <c r="B68" s="941" t="s">
        <v>12</v>
      </c>
      <c r="C68" s="577" t="e">
        <f>來源餘絀表!#REF!</f>
        <v>#REF!</v>
      </c>
      <c r="D68" s="577">
        <f>來源餘絀表!B90</f>
        <v>11641000</v>
      </c>
      <c r="E68" s="730"/>
      <c r="F68" s="952"/>
      <c r="G68" s="577" t="e">
        <f>SUM(C68:F68)</f>
        <v>#REF!</v>
      </c>
      <c r="H68" s="577">
        <f>來源餘絀表!H90</f>
        <v>995000</v>
      </c>
      <c r="I68" s="731">
        <f>來源餘絀表!G90</f>
        <v>793300</v>
      </c>
      <c r="J68" s="731"/>
      <c r="K68" s="731">
        <f>來源餘絀表!G90</f>
        <v>793300</v>
      </c>
      <c r="L68" s="732"/>
      <c r="M68" s="731">
        <f>來源餘絀表!I90</f>
        <v>-201700</v>
      </c>
      <c r="N68" s="577"/>
      <c r="O68" s="577"/>
      <c r="P68" s="577"/>
      <c r="Q68" s="800"/>
      <c r="R68" s="796"/>
      <c r="S68" s="572"/>
    </row>
    <row r="69" spans="1:19" s="573" customFormat="1" ht="25.5" customHeight="1">
      <c r="A69" s="575"/>
      <c r="B69" s="942" t="s">
        <v>14</v>
      </c>
      <c r="C69" s="576" t="e">
        <f>來源餘絀表!#REF!</f>
        <v>#REF!</v>
      </c>
      <c r="D69" s="577">
        <f>來源餘絀表!B47</f>
        <v>359779000</v>
      </c>
      <c r="E69" s="584" t="e">
        <f>來源餘絀表!#REF!</f>
        <v>#REF!</v>
      </c>
      <c r="F69" s="952"/>
      <c r="G69" s="576" t="e">
        <f>SUM(C69:F69)</f>
        <v>#REF!</v>
      </c>
      <c r="H69" s="576">
        <f>來源餘絀表!H47</f>
        <v>115336000</v>
      </c>
      <c r="I69" s="984">
        <f>來源餘絀表!G47</f>
        <v>148081568</v>
      </c>
      <c r="J69" s="731"/>
      <c r="K69" s="984">
        <f>來源餘絀表!G47</f>
        <v>148081568</v>
      </c>
      <c r="L69" s="584"/>
      <c r="M69" s="576">
        <f>來源餘絀表!I47</f>
        <v>32745568</v>
      </c>
      <c r="N69" s="577"/>
      <c r="O69" s="577"/>
      <c r="P69" s="577"/>
      <c r="Q69" s="800"/>
      <c r="R69" s="796"/>
      <c r="S69" s="572"/>
    </row>
    <row r="70" spans="1:19" s="573" customFormat="1" ht="25.5" customHeight="1">
      <c r="A70" s="575"/>
      <c r="B70" s="943" t="s">
        <v>20</v>
      </c>
      <c r="C70" s="576" t="e">
        <f>來源餘絀表!#REF!</f>
        <v>#REF!</v>
      </c>
      <c r="D70" s="576">
        <f>來源餘絀表!B92</f>
        <v>879013000</v>
      </c>
      <c r="E70" s="576" t="e">
        <f>來源餘絀表!#REF!</f>
        <v>#REF!</v>
      </c>
      <c r="F70" s="953"/>
      <c r="G70" s="576" t="e">
        <f>SUM(C70:F70)</f>
        <v>#REF!</v>
      </c>
      <c r="H70" s="576">
        <f>來源餘絀表!H92</f>
        <v>90710000</v>
      </c>
      <c r="I70" s="574">
        <f>來源餘絀表!G92</f>
        <v>681961779</v>
      </c>
      <c r="J70" s="576"/>
      <c r="K70" s="574">
        <f>來源餘絀表!G92</f>
        <v>681961779</v>
      </c>
      <c r="L70" s="584"/>
      <c r="M70" s="576">
        <f>來源餘絀表!I92</f>
        <v>591251779</v>
      </c>
      <c r="N70" s="577"/>
      <c r="O70" s="577"/>
      <c r="P70" s="577"/>
      <c r="Q70" s="800"/>
      <c r="R70" s="796"/>
      <c r="S70" s="572"/>
    </row>
    <row r="71" spans="1:19" ht="25.5" customHeight="1">
      <c r="B71" s="941" t="s">
        <v>21</v>
      </c>
      <c r="C71" s="368"/>
      <c r="D71" s="368"/>
      <c r="E71" s="381"/>
      <c r="F71" s="954"/>
      <c r="G71" s="368">
        <f>SUM(C71:F71)</f>
        <v>0</v>
      </c>
      <c r="H71" s="368"/>
      <c r="I71" s="383"/>
      <c r="J71" s="382"/>
      <c r="K71" s="382"/>
      <c r="L71" s="583"/>
      <c r="M71" s="368"/>
      <c r="N71" s="368"/>
      <c r="O71" s="368"/>
      <c r="P71" s="368"/>
      <c r="Q71" s="800"/>
      <c r="R71" s="796"/>
      <c r="S71" s="363"/>
    </row>
    <row r="72" spans="1:19" ht="25.5" customHeight="1">
      <c r="B72" s="944" t="s">
        <v>24</v>
      </c>
      <c r="C72" s="970" t="e">
        <f>SUM(C68:C71)</f>
        <v>#REF!</v>
      </c>
      <c r="D72" s="369">
        <f t="shared" ref="D72:M72" si="25">SUM(D68:D71)</f>
        <v>1250433000</v>
      </c>
      <c r="E72" s="369" t="e">
        <f t="shared" si="25"/>
        <v>#REF!</v>
      </c>
      <c r="F72" s="955">
        <f t="shared" si="25"/>
        <v>0</v>
      </c>
      <c r="G72" s="970" t="e">
        <f t="shared" si="25"/>
        <v>#REF!</v>
      </c>
      <c r="H72" s="970">
        <f t="shared" si="25"/>
        <v>207041000</v>
      </c>
      <c r="I72" s="383">
        <f t="shared" si="25"/>
        <v>830836647</v>
      </c>
      <c r="J72" s="369">
        <f t="shared" si="25"/>
        <v>0</v>
      </c>
      <c r="K72" s="574">
        <f t="shared" si="25"/>
        <v>830836647</v>
      </c>
      <c r="L72" s="585">
        <f t="shared" si="25"/>
        <v>0</v>
      </c>
      <c r="M72" s="970">
        <f t="shared" si="25"/>
        <v>623795647</v>
      </c>
      <c r="N72" s="369">
        <f>SUM(N68:N71)</f>
        <v>0</v>
      </c>
      <c r="O72" s="369">
        <f>SUM(O68:O71)</f>
        <v>0</v>
      </c>
      <c r="P72" s="371"/>
      <c r="Q72" s="796"/>
      <c r="R72" s="796"/>
      <c r="S72" s="363"/>
    </row>
    <row r="73" spans="1:19" ht="25.5" customHeight="1">
      <c r="A73" s="1243" t="s">
        <v>477</v>
      </c>
      <c r="B73" s="1244"/>
      <c r="C73" s="564" t="e">
        <f t="shared" ref="C73:M73" si="26">C60-C72</f>
        <v>#REF!</v>
      </c>
      <c r="D73" s="564">
        <f t="shared" si="26"/>
        <v>0</v>
      </c>
      <c r="E73" s="564" t="e">
        <f t="shared" si="26"/>
        <v>#REF!</v>
      </c>
      <c r="F73" s="564">
        <f t="shared" si="26"/>
        <v>0</v>
      </c>
      <c r="G73" s="564" t="e">
        <f t="shared" si="26"/>
        <v>#REF!</v>
      </c>
      <c r="H73" s="564">
        <f t="shared" si="26"/>
        <v>1381918000</v>
      </c>
      <c r="I73" s="564">
        <f t="shared" si="26"/>
        <v>0</v>
      </c>
      <c r="J73" s="564">
        <f t="shared" si="26"/>
        <v>0</v>
      </c>
      <c r="K73" s="564">
        <f t="shared" si="26"/>
        <v>0</v>
      </c>
      <c r="L73" s="564"/>
      <c r="M73" s="565">
        <f t="shared" si="26"/>
        <v>-1381918000</v>
      </c>
      <c r="N73" s="371"/>
      <c r="O73" s="371"/>
      <c r="P73" s="371"/>
      <c r="Q73" s="796"/>
      <c r="R73" s="796"/>
      <c r="S73" s="363"/>
    </row>
    <row r="74" spans="1:19">
      <c r="C74" s="363"/>
      <c r="D74" s="363"/>
      <c r="E74" s="363"/>
      <c r="F74" s="363"/>
      <c r="G74" s="363"/>
      <c r="H74" s="363"/>
      <c r="I74" s="363"/>
      <c r="J74" s="363"/>
      <c r="K74" s="363"/>
      <c r="L74" s="363"/>
      <c r="M74" s="370"/>
      <c r="N74" s="363"/>
      <c r="O74" s="363"/>
      <c r="P74" s="363"/>
      <c r="Q74" s="796"/>
      <c r="R74" s="796"/>
      <c r="S74" s="363"/>
    </row>
    <row r="75" spans="1:19">
      <c r="C75" s="363"/>
      <c r="D75" s="363"/>
      <c r="E75" s="363"/>
      <c r="F75" s="363"/>
      <c r="G75" s="363"/>
      <c r="H75" s="363"/>
      <c r="I75" s="363"/>
      <c r="J75" s="363"/>
      <c r="K75" s="363"/>
      <c r="L75" s="363"/>
      <c r="M75" s="370"/>
      <c r="N75" s="363"/>
      <c r="O75" s="363"/>
      <c r="P75" s="363"/>
      <c r="Q75" s="796"/>
      <c r="R75" s="796"/>
      <c r="S75" s="363"/>
    </row>
    <row r="76" spans="1:19">
      <c r="C76" s="363"/>
      <c r="D76" s="363"/>
      <c r="E76" s="363"/>
      <c r="F76" s="363"/>
      <c r="G76" s="363"/>
      <c r="H76" s="363"/>
      <c r="I76" s="363"/>
      <c r="J76" s="363"/>
      <c r="K76" s="363"/>
      <c r="L76" s="363"/>
      <c r="M76" s="363"/>
      <c r="N76" s="363"/>
      <c r="O76" s="363"/>
      <c r="P76" s="363"/>
      <c r="Q76" s="796"/>
      <c r="R76" s="796"/>
      <c r="S76" s="363"/>
    </row>
    <row r="77" spans="1:19">
      <c r="C77" s="363"/>
      <c r="D77" s="363"/>
      <c r="E77" s="363"/>
      <c r="F77" s="363"/>
      <c r="G77" s="363"/>
      <c r="H77" s="363"/>
      <c r="I77" s="363"/>
      <c r="J77" s="363"/>
      <c r="K77" s="363"/>
      <c r="L77" s="363"/>
      <c r="M77" s="363"/>
      <c r="N77" s="363"/>
      <c r="O77" s="363"/>
      <c r="P77" s="363"/>
      <c r="Q77" s="796"/>
      <c r="R77" s="796"/>
      <c r="S77" s="363"/>
    </row>
    <row r="78" spans="1:19">
      <c r="C78" s="363"/>
      <c r="D78" s="363"/>
      <c r="E78" s="363"/>
      <c r="F78" s="363"/>
      <c r="G78" s="363"/>
      <c r="H78" s="363"/>
      <c r="I78" s="363"/>
      <c r="J78" s="363"/>
      <c r="K78" s="363"/>
      <c r="L78" s="363"/>
      <c r="M78" s="363"/>
      <c r="N78" s="363"/>
      <c r="O78" s="363"/>
      <c r="P78" s="363"/>
      <c r="Q78" s="796"/>
      <c r="R78" s="796"/>
      <c r="S78" s="363"/>
    </row>
    <row r="79" spans="1:19">
      <c r="C79" s="363"/>
      <c r="D79" s="363"/>
      <c r="E79" s="363"/>
      <c r="F79" s="363"/>
      <c r="G79" s="363"/>
      <c r="H79" s="363"/>
      <c r="I79" s="363"/>
      <c r="J79" s="363"/>
      <c r="K79" s="363"/>
      <c r="L79" s="363"/>
      <c r="M79" s="363"/>
      <c r="N79" s="363"/>
      <c r="O79" s="363"/>
      <c r="P79" s="363"/>
      <c r="Q79" s="796"/>
      <c r="R79" s="796"/>
      <c r="S79" s="363"/>
    </row>
    <row r="80" spans="1:19">
      <c r="C80" s="363"/>
      <c r="D80" s="363"/>
      <c r="E80" s="363"/>
      <c r="F80" s="363"/>
      <c r="G80" s="363"/>
      <c r="H80" s="363"/>
      <c r="I80" s="363"/>
      <c r="J80" s="363"/>
      <c r="K80" s="363"/>
      <c r="L80" s="363"/>
      <c r="M80" s="363"/>
      <c r="N80" s="363"/>
      <c r="O80" s="363"/>
      <c r="P80" s="363"/>
      <c r="Q80" s="796"/>
      <c r="R80" s="796"/>
      <c r="S80" s="363"/>
    </row>
    <row r="81" spans="3:19">
      <c r="C81" s="363"/>
      <c r="D81" s="363"/>
      <c r="E81" s="363"/>
      <c r="F81" s="363"/>
      <c r="G81" s="363"/>
      <c r="H81" s="363"/>
      <c r="I81" s="363"/>
      <c r="J81" s="363"/>
      <c r="K81" s="363"/>
      <c r="L81" s="363"/>
      <c r="M81" s="363"/>
      <c r="N81" s="363"/>
      <c r="O81" s="363"/>
      <c r="P81" s="363"/>
      <c r="Q81" s="796"/>
      <c r="R81" s="796"/>
      <c r="S81" s="363"/>
    </row>
    <row r="82" spans="3:19">
      <c r="C82" s="363"/>
      <c r="D82" s="363"/>
      <c r="E82" s="363"/>
      <c r="F82" s="363"/>
      <c r="G82" s="363"/>
      <c r="H82" s="363"/>
      <c r="I82" s="363"/>
      <c r="J82" s="363"/>
      <c r="K82" s="363"/>
      <c r="L82" s="363"/>
      <c r="M82" s="363"/>
      <c r="N82" s="363"/>
      <c r="O82" s="363"/>
      <c r="P82" s="363"/>
      <c r="Q82" s="796"/>
      <c r="R82" s="796"/>
      <c r="S82" s="363"/>
    </row>
    <row r="83" spans="3:19">
      <c r="C83" s="363"/>
      <c r="D83" s="363"/>
      <c r="E83" s="363"/>
      <c r="F83" s="363"/>
      <c r="G83" s="363"/>
      <c r="H83" s="363"/>
      <c r="I83" s="363"/>
      <c r="J83" s="363"/>
      <c r="K83" s="363"/>
      <c r="L83" s="363"/>
      <c r="M83" s="363"/>
      <c r="N83" s="363"/>
      <c r="O83" s="363"/>
      <c r="P83" s="363"/>
      <c r="Q83" s="796"/>
      <c r="R83" s="796"/>
      <c r="S83" s="363"/>
    </row>
    <row r="84" spans="3:19">
      <c r="C84" s="363"/>
      <c r="D84" s="363"/>
      <c r="E84" s="363"/>
      <c r="F84" s="363"/>
      <c r="G84" s="363"/>
      <c r="H84" s="363"/>
      <c r="I84" s="363"/>
      <c r="J84" s="363"/>
      <c r="K84" s="363"/>
      <c r="L84" s="363"/>
      <c r="M84" s="363"/>
      <c r="N84" s="363"/>
      <c r="O84" s="363"/>
      <c r="P84" s="363"/>
      <c r="Q84" s="796"/>
      <c r="R84" s="796"/>
      <c r="S84" s="363"/>
    </row>
    <row r="85" spans="3:19">
      <c r="C85" s="363"/>
      <c r="D85" s="363"/>
      <c r="E85" s="363"/>
      <c r="F85" s="363"/>
      <c r="G85" s="363"/>
      <c r="H85" s="363"/>
      <c r="I85" s="363"/>
      <c r="J85" s="363"/>
      <c r="K85" s="363"/>
      <c r="L85" s="363"/>
      <c r="M85" s="363"/>
      <c r="N85" s="363"/>
      <c r="O85" s="363"/>
      <c r="P85" s="363"/>
      <c r="Q85" s="796"/>
      <c r="R85" s="796"/>
      <c r="S85" s="363"/>
    </row>
    <row r="86" spans="3:19">
      <c r="C86" s="363"/>
      <c r="D86" s="363"/>
      <c r="E86" s="363"/>
      <c r="F86" s="363"/>
      <c r="G86" s="363"/>
      <c r="H86" s="363"/>
      <c r="I86" s="363"/>
      <c r="J86" s="363"/>
      <c r="K86" s="363"/>
      <c r="L86" s="363"/>
      <c r="M86" s="363"/>
      <c r="N86" s="363"/>
      <c r="O86" s="363"/>
      <c r="P86" s="363"/>
      <c r="Q86" s="796"/>
      <c r="R86" s="796"/>
      <c r="S86" s="363"/>
    </row>
    <row r="87" spans="3:19">
      <c r="C87" s="363"/>
      <c r="D87" s="363"/>
      <c r="E87" s="363"/>
      <c r="F87" s="363"/>
      <c r="G87" s="363"/>
      <c r="H87" s="363"/>
      <c r="I87" s="363"/>
      <c r="J87" s="363"/>
      <c r="K87" s="363"/>
      <c r="L87" s="363"/>
      <c r="M87" s="363"/>
      <c r="N87" s="363"/>
      <c r="O87" s="363"/>
      <c r="P87" s="363"/>
      <c r="Q87" s="796"/>
      <c r="R87" s="796"/>
      <c r="S87" s="363"/>
    </row>
    <row r="88" spans="3:19">
      <c r="C88" s="363"/>
      <c r="D88" s="363"/>
      <c r="E88" s="363"/>
      <c r="F88" s="363"/>
      <c r="G88" s="363"/>
      <c r="H88" s="363"/>
      <c r="I88" s="363"/>
      <c r="J88" s="363"/>
      <c r="K88" s="363"/>
      <c r="L88" s="363"/>
      <c r="M88" s="363"/>
      <c r="N88" s="363"/>
      <c r="O88" s="363"/>
      <c r="P88" s="363"/>
      <c r="Q88" s="796"/>
      <c r="R88" s="796"/>
      <c r="S88" s="363"/>
    </row>
    <row r="89" spans="3:19">
      <c r="C89" s="363"/>
      <c r="D89" s="363"/>
      <c r="E89" s="363"/>
      <c r="F89" s="363"/>
      <c r="G89" s="363"/>
      <c r="H89" s="363"/>
      <c r="I89" s="363"/>
      <c r="J89" s="363"/>
      <c r="K89" s="363"/>
      <c r="L89" s="363"/>
      <c r="M89" s="363"/>
      <c r="N89" s="363"/>
      <c r="O89" s="363"/>
      <c r="P89" s="363"/>
      <c r="Q89" s="796"/>
      <c r="R89" s="796"/>
      <c r="S89" s="363"/>
    </row>
    <row r="90" spans="3:19">
      <c r="C90" s="363"/>
      <c r="D90" s="363"/>
      <c r="E90" s="363"/>
      <c r="F90" s="363"/>
      <c r="G90" s="363"/>
      <c r="H90" s="363"/>
      <c r="I90" s="363"/>
      <c r="J90" s="363"/>
      <c r="K90" s="363"/>
      <c r="L90" s="363"/>
      <c r="M90" s="363"/>
      <c r="N90" s="363"/>
      <c r="O90" s="363"/>
      <c r="P90" s="363"/>
      <c r="Q90" s="796"/>
      <c r="R90" s="796"/>
      <c r="S90" s="363"/>
    </row>
    <row r="91" spans="3:19">
      <c r="C91" s="363"/>
      <c r="D91" s="363"/>
      <c r="E91" s="363"/>
      <c r="F91" s="363"/>
      <c r="G91" s="363"/>
      <c r="H91" s="363"/>
      <c r="I91" s="363"/>
      <c r="J91" s="363"/>
      <c r="K91" s="363"/>
      <c r="L91" s="363"/>
      <c r="M91" s="363"/>
      <c r="N91" s="363"/>
      <c r="O91" s="363"/>
      <c r="P91" s="363"/>
      <c r="Q91" s="796"/>
      <c r="R91" s="796"/>
      <c r="S91" s="363"/>
    </row>
  </sheetData>
  <mergeCells count="21">
    <mergeCell ref="C6:G6"/>
    <mergeCell ref="F7:F9"/>
    <mergeCell ref="J7:J9"/>
    <mergeCell ref="P5:P9"/>
    <mergeCell ref="C5:G5"/>
    <mergeCell ref="I6:L6"/>
    <mergeCell ref="I5:N5"/>
    <mergeCell ref="R33:R40"/>
    <mergeCell ref="Q33:Q40"/>
    <mergeCell ref="Q10:Q13"/>
    <mergeCell ref="Q6:Q8"/>
    <mergeCell ref="Q22:Q28"/>
    <mergeCell ref="R22:R28"/>
    <mergeCell ref="Q14:Q20"/>
    <mergeCell ref="R14:R20"/>
    <mergeCell ref="R43:R48"/>
    <mergeCell ref="Q43:Q48"/>
    <mergeCell ref="A73:B73"/>
    <mergeCell ref="A61:B61"/>
    <mergeCell ref="Q51:Q60"/>
    <mergeCell ref="R51:R60"/>
  </mergeCells>
  <phoneticPr fontId="2" type="noConversion"/>
  <conditionalFormatting sqref="D53:D54 D45:D47">
    <cfRule type="cellIs" dxfId="0" priority="1" stopIfTrue="1" operator="equal">
      <formula>0</formula>
    </cfRule>
  </conditionalFormatting>
  <printOptions horizontalCentered="1"/>
  <pageMargins left="0" right="0" top="3.937007874015748E-2" bottom="0.19685039370078741" header="0.11811023622047245" footer="0.15748031496062992"/>
  <pageSetup paperSize="9" scale="60" firstPageNumber="10" orientation="landscape" blackAndWhite="1" useFirstPageNumber="1" r:id="rId1"/>
  <headerFooter alignWithMargins="0">
    <oddFooter>&amp;C&amp;"Times New Roman,標準"&amp;P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enableFormatConditionsCalculation="0">
    <tabColor theme="6" tint="-0.249977111117893"/>
    <pageSetUpPr fitToPage="1"/>
  </sheetPr>
  <dimension ref="A1:K315"/>
  <sheetViews>
    <sheetView topLeftCell="A3" zoomScaleNormal="100" zoomScaleSheetLayoutView="80" workbookViewId="0">
      <pane xSplit="1" ySplit="7" topLeftCell="B75" activePane="bottomRight" state="frozen"/>
      <selection activeCell="A3" sqref="A3"/>
      <selection pane="topRight" activeCell="B3" sqref="B3"/>
      <selection pane="bottomLeft" activeCell="A10" sqref="A10"/>
      <selection pane="bottomRight" activeCell="B101" sqref="B101"/>
    </sheetView>
  </sheetViews>
  <sheetFormatPr defaultColWidth="9" defaultRowHeight="16.2" outlineLevelRow="1"/>
  <cols>
    <col min="1" max="1" width="29.77734375" style="165" customWidth="1"/>
    <col min="2" max="2" width="23.6640625" style="164" customWidth="1"/>
    <col min="3" max="3" width="21.44140625" style="164" customWidth="1"/>
    <col min="4" max="4" width="22.77734375" style="165" bestFit="1" customWidth="1"/>
    <col min="5" max="5" width="17.33203125" style="566" bestFit="1" customWidth="1"/>
    <col min="6" max="6" width="21" style="566" customWidth="1"/>
    <col min="7" max="7" width="21.21875" style="566" bestFit="1" customWidth="1"/>
    <col min="8" max="8" width="22.21875" style="164" customWidth="1"/>
    <col min="9" max="9" width="24.44140625" style="165" customWidth="1"/>
    <col min="10" max="10" width="31.88671875" style="165" bestFit="1" customWidth="1"/>
    <col min="11" max="11" width="28.21875" style="165" customWidth="1"/>
    <col min="12" max="16384" width="9" style="165"/>
  </cols>
  <sheetData>
    <row r="1" spans="1:11">
      <c r="A1" s="163" t="s">
        <v>520</v>
      </c>
    </row>
    <row r="2" spans="1:11" ht="22.2">
      <c r="A2" s="166" t="s">
        <v>521</v>
      </c>
    </row>
    <row r="3" spans="1:11">
      <c r="A3" s="163" t="s">
        <v>522</v>
      </c>
      <c r="B3" s="318" t="s">
        <v>550</v>
      </c>
    </row>
    <row r="4" spans="1:11" ht="16.8" thickBot="1">
      <c r="A4" s="167"/>
      <c r="B4" s="319"/>
    </row>
    <row r="5" spans="1:11" ht="17.399999999999999" thickTop="1" thickBot="1">
      <c r="A5" s="168"/>
    </row>
    <row r="6" spans="1:11" s="170" customFormat="1" ht="21" thickTop="1" thickBot="1">
      <c r="A6" s="225"/>
      <c r="B6" s="320"/>
      <c r="C6" s="320"/>
      <c r="E6" s="569"/>
      <c r="F6" s="569"/>
      <c r="G6" s="567" t="s">
        <v>118</v>
      </c>
      <c r="H6" s="321"/>
    </row>
    <row r="7" spans="1:11" s="164" customFormat="1" ht="16.5" customHeight="1">
      <c r="A7" s="1192" t="s">
        <v>58</v>
      </c>
      <c r="B7" s="1279" t="s">
        <v>59</v>
      </c>
      <c r="C7" s="1284" t="s">
        <v>60</v>
      </c>
      <c r="D7" s="1284" t="s">
        <v>57</v>
      </c>
      <c r="E7" s="1281" t="s">
        <v>866</v>
      </c>
      <c r="F7" s="1281" t="s">
        <v>817</v>
      </c>
      <c r="G7" s="1281" t="s">
        <v>827</v>
      </c>
      <c r="H7" s="1284" t="s">
        <v>555</v>
      </c>
      <c r="I7" s="1189" t="s">
        <v>818</v>
      </c>
    </row>
    <row r="8" spans="1:11" s="164" customFormat="1" ht="24.6">
      <c r="A8" s="1193"/>
      <c r="B8" s="1280"/>
      <c r="C8" s="1285"/>
      <c r="D8" s="1285"/>
      <c r="E8" s="1282"/>
      <c r="F8" s="1282"/>
      <c r="G8" s="1282"/>
      <c r="H8" s="1285"/>
      <c r="I8" s="1190"/>
      <c r="J8" s="171" t="s">
        <v>940</v>
      </c>
    </row>
    <row r="9" spans="1:11" s="164" customFormat="1">
      <c r="A9" s="1193"/>
      <c r="B9" s="1280"/>
      <c r="C9" s="1286"/>
      <c r="D9" s="1286"/>
      <c r="E9" s="1283"/>
      <c r="F9" s="1283"/>
      <c r="G9" s="1283"/>
      <c r="H9" s="1286"/>
      <c r="I9" s="1191"/>
    </row>
    <row r="10" spans="1:11" s="176" customFormat="1" ht="19.8">
      <c r="A10" s="172" t="s">
        <v>606</v>
      </c>
      <c r="B10" s="333">
        <f>'餘絀表(實際數)'!B10+'上月實際 '!B10</f>
        <v>9781378634</v>
      </c>
      <c r="C10" s="333">
        <f>'餘絀表(實際數)'!C10+'上月實際 '!C10</f>
        <v>118000</v>
      </c>
      <c r="D10" s="333">
        <f>'餘絀表(實際數)'!D10+'上月實際 '!D10</f>
        <v>747740048</v>
      </c>
      <c r="E10" s="385">
        <f>'餘絀表(實際數)'!E10+'上月實際 '!E10</f>
        <v>0</v>
      </c>
      <c r="F10" s="385">
        <f>'餘絀表(實際數)'!F10+'上月實際 '!F10</f>
        <v>1191326849</v>
      </c>
      <c r="G10" s="385">
        <f>'餘絀表(實際數)'!G10+'上月實際 '!G10</f>
        <v>4593569631</v>
      </c>
      <c r="H10" s="333">
        <f>'餘絀表(實際數)'!H10+'上月實際 '!H10</f>
        <v>3584225415</v>
      </c>
      <c r="I10" s="333">
        <f>'餘絀表(實際數)'!I10+'上月實際 '!I10</f>
        <v>19898358577</v>
      </c>
      <c r="J10" s="334">
        <f>來源餘絀表!G10</f>
        <v>19898358577</v>
      </c>
      <c r="K10" s="228">
        <f>I10-J10</f>
        <v>0</v>
      </c>
    </row>
    <row r="11" spans="1:11" s="179" customFormat="1" ht="16.8">
      <c r="A11" s="177" t="s">
        <v>318</v>
      </c>
      <c r="B11" s="178">
        <f>'餘絀表(實際數)'!B11+'上月實際 '!B11</f>
        <v>0</v>
      </c>
      <c r="C11" s="178">
        <f>'餘絀表(實際數)'!C11+'上月實際 '!C11</f>
        <v>0</v>
      </c>
      <c r="D11" s="178">
        <f>'餘絀表(實際數)'!D11+'上月實際 '!D11</f>
        <v>1801373</v>
      </c>
      <c r="E11" s="253">
        <f>'餘絀表(實際數)'!E11+'上月實際 '!E11</f>
        <v>0</v>
      </c>
      <c r="F11" s="253">
        <f>'餘絀表(實際數)'!F11+'上月實際 '!F11</f>
        <v>0</v>
      </c>
      <c r="G11" s="253">
        <f>'餘絀表(實際數)'!G11+'上月實際 '!G11</f>
        <v>0</v>
      </c>
      <c r="H11" s="178">
        <f>'餘絀表(實際數)'!H11+'上月實際 '!H11</f>
        <v>0</v>
      </c>
      <c r="I11" s="178">
        <f>'餘絀表(實際數)'!I11+'上月實際 '!I11</f>
        <v>1801373</v>
      </c>
      <c r="J11" s="334">
        <f>來源餘絀表!G11</f>
        <v>1801373</v>
      </c>
      <c r="K11" s="228">
        <f t="shared" ref="K11:K75" si="0">I11-J11</f>
        <v>0</v>
      </c>
    </row>
    <row r="12" spans="1:11" ht="16.8">
      <c r="A12" s="180" t="s">
        <v>523</v>
      </c>
      <c r="B12" s="178">
        <f>'餘絀表(實際數)'!B12+'上月實際 '!B12</f>
        <v>0</v>
      </c>
      <c r="C12" s="178">
        <f>'餘絀表(實際數)'!C12+'上月實際 '!C12</f>
        <v>0</v>
      </c>
      <c r="D12" s="178">
        <f>'餘絀表(實際數)'!D12+'上月實際 '!D12</f>
        <v>1801373</v>
      </c>
      <c r="E12" s="253">
        <f>'餘絀表(實際數)'!E12+'上月實際 '!E12</f>
        <v>0</v>
      </c>
      <c r="F12" s="253">
        <f>'餘絀表(實際數)'!F12+'上月實際 '!F12</f>
        <v>0</v>
      </c>
      <c r="G12" s="253">
        <f>'餘絀表(實際數)'!G12+'上月實際 '!G12</f>
        <v>0</v>
      </c>
      <c r="H12" s="178">
        <f>'餘絀表(實際數)'!H12+'上月實際 '!H12</f>
        <v>0</v>
      </c>
      <c r="I12" s="178">
        <f>'餘絀表(實際數)'!I12+'上月實際 '!I12</f>
        <v>1801373</v>
      </c>
      <c r="J12" s="334">
        <f>來源餘絀表!G12</f>
        <v>1801373</v>
      </c>
      <c r="K12" s="228">
        <f t="shared" si="0"/>
        <v>0</v>
      </c>
    </row>
    <row r="13" spans="1:11" ht="16.8">
      <c r="A13" s="156" t="s">
        <v>524</v>
      </c>
      <c r="B13" s="178">
        <f>'餘絀表(實際數)'!B13+'上月實際 '!B13</f>
        <v>0</v>
      </c>
      <c r="C13" s="178">
        <f>'餘絀表(實際數)'!C13+'上月實際 '!C13</f>
        <v>0</v>
      </c>
      <c r="D13" s="178">
        <f>'餘絀表(實際數)'!D13+'上月實際 '!D13</f>
        <v>0</v>
      </c>
      <c r="E13" s="253">
        <f>'餘絀表(實際數)'!E13+'上月實際 '!E13</f>
        <v>0</v>
      </c>
      <c r="F13" s="253">
        <f>'餘絀表(實際數)'!F13+'上月實際 '!F13</f>
        <v>0</v>
      </c>
      <c r="G13" s="253">
        <f>'餘絀表(實際數)'!G13+'上月實際 '!G13</f>
        <v>0</v>
      </c>
      <c r="H13" s="178">
        <f>'餘絀表(實際數)'!H13+'上月實際 '!H13</f>
        <v>0</v>
      </c>
      <c r="I13" s="178">
        <f>'餘絀表(實際數)'!I13+'上月實際 '!I13</f>
        <v>0</v>
      </c>
      <c r="J13" s="334">
        <f>來源餘絀表!G13</f>
        <v>0</v>
      </c>
      <c r="K13" s="228">
        <f t="shared" si="0"/>
        <v>0</v>
      </c>
    </row>
    <row r="14" spans="1:11" s="179" customFormat="1" ht="16.8">
      <c r="A14" s="177" t="s">
        <v>525</v>
      </c>
      <c r="B14" s="178">
        <f>'餘絀表(實際數)'!B14+'上月實際 '!B14</f>
        <v>0</v>
      </c>
      <c r="C14" s="178">
        <f>'餘絀表(實際數)'!C14+'上月實際 '!C14</f>
        <v>0</v>
      </c>
      <c r="D14" s="178">
        <f>'餘絀表(實際數)'!D14+'上月實際 '!D14</f>
        <v>388274132</v>
      </c>
      <c r="E14" s="253">
        <f>'餘絀表(實際數)'!E14+'上月實際 '!E14</f>
        <v>0</v>
      </c>
      <c r="F14" s="253">
        <f>'餘絀表(實際數)'!F14+'上月實際 '!F14</f>
        <v>0</v>
      </c>
      <c r="G14" s="253">
        <f>'餘絀表(實際數)'!G14+'上月實際 '!G14</f>
        <v>0</v>
      </c>
      <c r="H14" s="178">
        <f>'餘絀表(實際數)'!H14+'上月實際 '!H14</f>
        <v>0</v>
      </c>
      <c r="I14" s="178">
        <f>'餘絀表(實際數)'!I14+'上月實際 '!I14</f>
        <v>388274132</v>
      </c>
      <c r="J14" s="334">
        <f>來源餘絀表!G14</f>
        <v>388274132</v>
      </c>
      <c r="K14" s="228">
        <f t="shared" si="0"/>
        <v>0</v>
      </c>
    </row>
    <row r="15" spans="1:11" ht="16.8">
      <c r="A15" s="180" t="s">
        <v>526</v>
      </c>
      <c r="B15" s="178">
        <f>'餘絀表(實際數)'!B15+'上月實際 '!B15</f>
        <v>0</v>
      </c>
      <c r="C15" s="178">
        <f>'餘絀表(實際數)'!C15+'上月實際 '!C15</f>
        <v>0</v>
      </c>
      <c r="D15" s="178">
        <f>'餘絀表(實際數)'!D15+'上月實際 '!D15</f>
        <v>308258244</v>
      </c>
      <c r="E15" s="253">
        <f>'餘絀表(實際數)'!E15+'上月實際 '!E15</f>
        <v>0</v>
      </c>
      <c r="F15" s="253">
        <f>'餘絀表(實際數)'!F15+'上月實際 '!F15</f>
        <v>0</v>
      </c>
      <c r="G15" s="253">
        <f>'餘絀表(實際數)'!G15+'上月實際 '!G15</f>
        <v>0</v>
      </c>
      <c r="H15" s="178">
        <f>'餘絀表(實際數)'!H15+'上月實際 '!H15</f>
        <v>0</v>
      </c>
      <c r="I15" s="178">
        <f>'餘絀表(實際數)'!I15+'上月實際 '!I15</f>
        <v>308258244</v>
      </c>
      <c r="J15" s="334">
        <f>來源餘絀表!G15</f>
        <v>308258244</v>
      </c>
      <c r="K15" s="228">
        <f t="shared" si="0"/>
        <v>0</v>
      </c>
    </row>
    <row r="16" spans="1:11" ht="16.8">
      <c r="A16" s="180" t="s">
        <v>527</v>
      </c>
      <c r="B16" s="178">
        <f>'餘絀表(實際數)'!B16+'上月實際 '!B16</f>
        <v>0</v>
      </c>
      <c r="C16" s="178">
        <f>'餘絀表(實際數)'!C16+'上月實際 '!C16</f>
        <v>0</v>
      </c>
      <c r="D16" s="178">
        <f>'餘絀表(實際數)'!D16+'上月實際 '!D16</f>
        <v>80015888</v>
      </c>
      <c r="E16" s="253">
        <f>'餘絀表(實際數)'!E16+'上月實際 '!E16</f>
        <v>0</v>
      </c>
      <c r="F16" s="253">
        <f>'餘絀表(實際數)'!F16+'上月實際 '!F16</f>
        <v>0</v>
      </c>
      <c r="G16" s="253">
        <f>'餘絀表(實際數)'!G16+'上月實際 '!G16</f>
        <v>0</v>
      </c>
      <c r="H16" s="178">
        <f>'餘絀表(實際數)'!H16+'上月實際 '!H16</f>
        <v>0</v>
      </c>
      <c r="I16" s="178">
        <f>'餘絀表(實際數)'!I16+'上月實際 '!I16</f>
        <v>80015888</v>
      </c>
      <c r="J16" s="334">
        <f>來源餘絀表!G16</f>
        <v>80015888</v>
      </c>
      <c r="K16" s="228">
        <f t="shared" si="0"/>
        <v>0</v>
      </c>
    </row>
    <row r="17" spans="1:11" s="179" customFormat="1" ht="16.8">
      <c r="A17" s="177" t="s">
        <v>528</v>
      </c>
      <c r="B17" s="178">
        <f>'餘絀表(實際數)'!B17+'上月實際 '!B17</f>
        <v>2060996591</v>
      </c>
      <c r="C17" s="178">
        <f>'餘絀表(實際數)'!C17+'上月實際 '!C17</f>
        <v>0</v>
      </c>
      <c r="D17" s="178">
        <f>'餘絀表(實際數)'!D17+'上月實際 '!D17</f>
        <v>0</v>
      </c>
      <c r="E17" s="253">
        <f>'餘絀表(實際數)'!E17+'上月實際 '!E17</f>
        <v>0</v>
      </c>
      <c r="F17" s="253">
        <f>'餘絀表(實際數)'!F17+'上月實際 '!F17</f>
        <v>0</v>
      </c>
      <c r="G17" s="253">
        <f>'餘絀表(實際數)'!G17+'上月實際 '!G17</f>
        <v>0</v>
      </c>
      <c r="H17" s="178">
        <f>'餘絀表(實際數)'!H17+'上月實際 '!H17</f>
        <v>0</v>
      </c>
      <c r="I17" s="178">
        <f>'餘絀表(實際數)'!I17+'上月實際 '!I17</f>
        <v>2060996591</v>
      </c>
      <c r="J17" s="334">
        <f>來源餘絀表!G17</f>
        <v>2060996591</v>
      </c>
      <c r="K17" s="228">
        <f t="shared" si="0"/>
        <v>0</v>
      </c>
    </row>
    <row r="18" spans="1:11" ht="16.8">
      <c r="A18" s="183" t="s">
        <v>138</v>
      </c>
      <c r="B18" s="178">
        <f>'餘絀表(實際數)'!B18+'上月實際 '!B18</f>
        <v>2060996591</v>
      </c>
      <c r="C18" s="178">
        <f>'餘絀表(實際數)'!C18+'上月實際 '!C18</f>
        <v>0</v>
      </c>
      <c r="D18" s="178">
        <f>'餘絀表(實際數)'!D18+'上月實際 '!D18</f>
        <v>0</v>
      </c>
      <c r="E18" s="253">
        <f>'餘絀表(實際數)'!E18+'上月實際 '!E18</f>
        <v>0</v>
      </c>
      <c r="F18" s="253">
        <f>'餘絀表(實際數)'!F18+'上月實際 '!F18</f>
        <v>0</v>
      </c>
      <c r="G18" s="253">
        <f>'餘絀表(實際數)'!G18+'上月實際 '!G18</f>
        <v>0</v>
      </c>
      <c r="H18" s="178">
        <f>'餘絀表(實際數)'!H18+'上月實際 '!H18</f>
        <v>0</v>
      </c>
      <c r="I18" s="178">
        <f>'餘絀表(實際數)'!I18+'上月實際 '!I18</f>
        <v>2060996591</v>
      </c>
      <c r="J18" s="334">
        <f>來源餘絀表!G18</f>
        <v>2060996591</v>
      </c>
      <c r="K18" s="228">
        <f t="shared" si="0"/>
        <v>0</v>
      </c>
    </row>
    <row r="19" spans="1:11" s="179" customFormat="1" ht="16.8">
      <c r="A19" s="177" t="s">
        <v>529</v>
      </c>
      <c r="B19" s="178">
        <f>'餘絀表(實際數)'!B19+'上月實際 '!B19</f>
        <v>3681316</v>
      </c>
      <c r="C19" s="178">
        <f>'餘絀表(實際數)'!C19+'上月實際 '!C19</f>
        <v>110005</v>
      </c>
      <c r="D19" s="178">
        <f>'餘絀表(實際數)'!D19+'上月實際 '!D19</f>
        <v>59285151</v>
      </c>
      <c r="E19" s="253">
        <f>'餘絀表(實際數)'!E19+'上月實際 '!E19</f>
        <v>0</v>
      </c>
      <c r="F19" s="253">
        <f>'餘絀表(實際數)'!F19+'上月實際 '!F19</f>
        <v>128295</v>
      </c>
      <c r="G19" s="253">
        <f>'餘絀表(實際數)'!G19+'上月實際 '!G19</f>
        <v>562185781</v>
      </c>
      <c r="H19" s="178">
        <f>'餘絀表(實際數)'!H19+'上月實際 '!H19</f>
        <v>34132</v>
      </c>
      <c r="I19" s="178">
        <f>'餘絀表(實際數)'!I19+'上月實際 '!I19</f>
        <v>625424680</v>
      </c>
      <c r="J19" s="334">
        <f>來源餘絀表!G19</f>
        <v>625424680</v>
      </c>
      <c r="K19" s="228">
        <f t="shared" si="0"/>
        <v>0</v>
      </c>
    </row>
    <row r="20" spans="1:11" ht="16.8">
      <c r="A20" s="180" t="s">
        <v>530</v>
      </c>
      <c r="B20" s="178">
        <f>'餘絀表(實際數)'!B20+'上月實際 '!B20</f>
        <v>7194</v>
      </c>
      <c r="C20" s="178">
        <f>'餘絀表(實際數)'!C20+'上月實際 '!C20</f>
        <v>0</v>
      </c>
      <c r="D20" s="178">
        <f>'餘絀表(實際數)'!D20+'上月實際 '!D20</f>
        <v>0</v>
      </c>
      <c r="E20" s="253">
        <f>'餘絀表(實際數)'!E20+'上月實際 '!E20</f>
        <v>0</v>
      </c>
      <c r="F20" s="253">
        <f>'餘絀表(實際數)'!F20+'上月實際 '!F20</f>
        <v>0</v>
      </c>
      <c r="G20" s="253">
        <f>'餘絀表(實際數)'!G20+'上月實際 '!G20</f>
        <v>0</v>
      </c>
      <c r="H20" s="178">
        <f>'餘絀表(實際數)'!H20+'上月實際 '!H20</f>
        <v>0</v>
      </c>
      <c r="I20" s="178">
        <f>'餘絀表(實際數)'!I20+'上月實際 '!I20</f>
        <v>7194</v>
      </c>
      <c r="J20" s="334">
        <f>來源餘絀表!G20</f>
        <v>7194</v>
      </c>
      <c r="K20" s="228">
        <f t="shared" si="0"/>
        <v>0</v>
      </c>
    </row>
    <row r="21" spans="1:11" ht="16.8">
      <c r="A21" s="180" t="s">
        <v>179</v>
      </c>
      <c r="B21" s="178">
        <f>'餘絀表(實際數)'!B21+'上月實際 '!B21</f>
        <v>0</v>
      </c>
      <c r="C21" s="178">
        <f>'餘絀表(實際數)'!C21+'上月實際 '!C21</f>
        <v>0</v>
      </c>
      <c r="D21" s="178">
        <f>'餘絀表(實際數)'!D21+'上月實際 '!D21</f>
        <v>3818532</v>
      </c>
      <c r="E21" s="253">
        <f>'餘絀表(實際數)'!E21+'上月實際 '!E21</f>
        <v>0</v>
      </c>
      <c r="F21" s="253">
        <f>'餘絀表(實際數)'!F21+'上月實際 '!F21</f>
        <v>0</v>
      </c>
      <c r="G21" s="253">
        <f>'餘絀表(實際數)'!G21+'上月實際 '!G21</f>
        <v>0</v>
      </c>
      <c r="H21" s="178">
        <f>'餘絀表(實際數)'!H21+'上月實際 '!H21</f>
        <v>0</v>
      </c>
      <c r="I21" s="178">
        <f>'餘絀表(實際數)'!I21+'上月實際 '!I21</f>
        <v>3818532</v>
      </c>
      <c r="J21" s="334">
        <f>來源餘絀表!G21</f>
        <v>3818532</v>
      </c>
      <c r="K21" s="228">
        <f t="shared" si="0"/>
        <v>0</v>
      </c>
    </row>
    <row r="22" spans="1:11" ht="16.8">
      <c r="A22" s="180" t="s">
        <v>531</v>
      </c>
      <c r="B22" s="178">
        <f>'餘絀表(實際數)'!B22+'上月實際 '!B22</f>
        <v>0</v>
      </c>
      <c r="C22" s="178">
        <f>'餘絀表(實際數)'!C22+'上月實際 '!C22</f>
        <v>0</v>
      </c>
      <c r="D22" s="178">
        <f>'餘絀表(實際數)'!D22+'上月實際 '!D22</f>
        <v>44877778</v>
      </c>
      <c r="E22" s="253">
        <f>'餘絀表(實際數)'!E22+'上月實際 '!E22</f>
        <v>0</v>
      </c>
      <c r="F22" s="253">
        <f>'餘絀表(實際數)'!F22+'上月實際 '!F22</f>
        <v>0</v>
      </c>
      <c r="G22" s="253">
        <f>'餘絀表(實際數)'!G22+'上月實際 '!G22</f>
        <v>562161369</v>
      </c>
      <c r="H22" s="178">
        <f>'餘絀表(實際數)'!H22+'上月實際 '!H22</f>
        <v>0</v>
      </c>
      <c r="I22" s="178">
        <f>'餘絀表(實際數)'!I22+'上月實際 '!I22</f>
        <v>607039147</v>
      </c>
      <c r="J22" s="334">
        <f>來源餘絀表!G22</f>
        <v>607039147</v>
      </c>
      <c r="K22" s="228">
        <f t="shared" si="0"/>
        <v>0</v>
      </c>
    </row>
    <row r="23" spans="1:11" ht="16.8">
      <c r="A23" s="180" t="s">
        <v>532</v>
      </c>
      <c r="B23" s="178">
        <f>'餘絀表(實際數)'!B23+'上月實際 '!B23</f>
        <v>3674122</v>
      </c>
      <c r="C23" s="178">
        <f>'餘絀表(實際數)'!C23+'上月實際 '!C23</f>
        <v>110005</v>
      </c>
      <c r="D23" s="178">
        <f>'餘絀表(實際數)'!D23+'上月實際 '!D23</f>
        <v>10588841</v>
      </c>
      <c r="E23" s="253">
        <f>'餘絀表(實際數)'!E23+'上月實際 '!E23</f>
        <v>0</v>
      </c>
      <c r="F23" s="253">
        <f>'餘絀表(實際數)'!F23+'上月實際 '!F23</f>
        <v>128295</v>
      </c>
      <c r="G23" s="253">
        <f>'餘絀表(實際數)'!G23+'上月實際 '!G23</f>
        <v>24412</v>
      </c>
      <c r="H23" s="178">
        <f>'餘絀表(實際數)'!H23+'上月實際 '!H23</f>
        <v>34132</v>
      </c>
      <c r="I23" s="178">
        <f>'餘絀表(實際數)'!I23+'上月實際 '!I23</f>
        <v>14559807</v>
      </c>
      <c r="J23" s="334">
        <f>來源餘絀表!G23</f>
        <v>14559807</v>
      </c>
      <c r="K23" s="228">
        <f t="shared" si="0"/>
        <v>0</v>
      </c>
    </row>
    <row r="24" spans="1:11" s="179" customFormat="1" ht="16.8">
      <c r="A24" s="177" t="s">
        <v>533</v>
      </c>
      <c r="B24" s="178">
        <f>'餘絀表(實際數)'!B24+'上月實際 '!B24</f>
        <v>7646000000</v>
      </c>
      <c r="C24" s="178">
        <f>'餘絀表(實際數)'!C24+'上月實際 '!C24</f>
        <v>0</v>
      </c>
      <c r="D24" s="178">
        <f>'餘絀表(實際數)'!D24+'上月實際 '!D24</f>
        <v>0</v>
      </c>
      <c r="E24" s="253">
        <f>'餘絀表(實際數)'!E24+'上月實際 '!E24</f>
        <v>0</v>
      </c>
      <c r="F24" s="253">
        <f>'餘絀表(實際數)'!F24+'上月實際 '!F24</f>
        <v>1190000000</v>
      </c>
      <c r="G24" s="253">
        <f>'餘絀表(實際數)'!G24+'上月實際 '!G24</f>
        <v>4000000000</v>
      </c>
      <c r="H24" s="178">
        <f>'餘絀表(實際數)'!H24+'上月實際 '!H24</f>
        <v>3572000000</v>
      </c>
      <c r="I24" s="178">
        <f>'餘絀表(實際數)'!I24+'上月實際 '!I24</f>
        <v>16408000000</v>
      </c>
      <c r="J24" s="334">
        <f>來源餘絀表!G24</f>
        <v>16408000000</v>
      </c>
      <c r="K24" s="228">
        <f t="shared" si="0"/>
        <v>0</v>
      </c>
    </row>
    <row r="25" spans="1:11" s="164" customFormat="1" ht="16.8">
      <c r="A25" s="183" t="s">
        <v>313</v>
      </c>
      <c r="B25" s="181">
        <f>'餘絀表(實際數)'!B25+'上月實際 '!B25</f>
        <v>7646000000</v>
      </c>
      <c r="C25" s="181">
        <f>'餘絀表(實際數)'!C25+'上月實際 '!C25</f>
        <v>0</v>
      </c>
      <c r="D25" s="181">
        <f>'餘絀表(實際數)'!D25+'上月實際 '!D25</f>
        <v>0</v>
      </c>
      <c r="E25" s="254">
        <f>'餘絀表(實際數)'!E25+'上月實際 '!E25</f>
        <v>0</v>
      </c>
      <c r="F25" s="254">
        <f>'餘絀表(實際數)'!F25+'上月實際 '!F25</f>
        <v>1190000000</v>
      </c>
      <c r="G25" s="254">
        <f>'餘絀表(實際數)'!G25+'上月實際 '!G25</f>
        <v>4000000000</v>
      </c>
      <c r="H25" s="181">
        <f>'餘絀表(實際數)'!H25+'上月實際 '!H25</f>
        <v>3572000000</v>
      </c>
      <c r="I25" s="181">
        <f>'餘絀表(實際數)'!I25+'上月實際 '!I25</f>
        <v>16408000000</v>
      </c>
      <c r="J25" s="335">
        <f>來源餘絀表!G25</f>
        <v>16408000000</v>
      </c>
      <c r="K25" s="228">
        <f t="shared" si="0"/>
        <v>0</v>
      </c>
    </row>
    <row r="26" spans="1:11" s="179" customFormat="1" ht="16.8">
      <c r="A26" s="177" t="s">
        <v>314</v>
      </c>
      <c r="B26" s="178">
        <f>'餘絀表(實際數)'!B26+'上月實際 '!B26</f>
        <v>70700727</v>
      </c>
      <c r="C26" s="178">
        <f>'餘絀表(實際數)'!C26+'上月實際 '!C26</f>
        <v>7995</v>
      </c>
      <c r="D26" s="178">
        <f>'餘絀表(實際數)'!D26+'上月實際 '!D26</f>
        <v>298379392</v>
      </c>
      <c r="E26" s="253">
        <f>'餘絀表(實際數)'!E26+'上月實際 '!E26</f>
        <v>0</v>
      </c>
      <c r="F26" s="253">
        <f>'餘絀表(實際數)'!F26+'上月實際 '!F26</f>
        <v>1198554</v>
      </c>
      <c r="G26" s="253">
        <f>'餘絀表(實際數)'!G26+'上月實際 '!G26</f>
        <v>31383850</v>
      </c>
      <c r="H26" s="178">
        <f>'餘絀表(實際數)'!H26+'上月實際 '!H26</f>
        <v>12191283</v>
      </c>
      <c r="I26" s="178">
        <f>'餘絀表(實際數)'!I26+'上月實際 '!I26</f>
        <v>413861801</v>
      </c>
      <c r="J26" s="334">
        <f>來源餘絀表!G26</f>
        <v>413861801</v>
      </c>
      <c r="K26" s="228">
        <f t="shared" si="0"/>
        <v>0</v>
      </c>
    </row>
    <row r="27" spans="1:11" s="164" customFormat="1" ht="16.8">
      <c r="A27" s="183" t="s">
        <v>315</v>
      </c>
      <c r="B27" s="181">
        <f>'餘絀表(實際數)'!B27+'上月實際 '!B27</f>
        <v>70700727</v>
      </c>
      <c r="C27" s="394">
        <f>'餘絀表(實際數)'!C27+'上月實際 '!C27</f>
        <v>7995</v>
      </c>
      <c r="D27" s="181">
        <f>'餘絀表(實際數)'!D27+'上月實際 '!D27</f>
        <v>298379392</v>
      </c>
      <c r="E27" s="254">
        <f>'餘絀表(實際數)'!E27+'上月實際 '!E27</f>
        <v>0</v>
      </c>
      <c r="F27" s="254">
        <f>'餘絀表(實際數)'!F27+'上月實際 '!F27</f>
        <v>1198554</v>
      </c>
      <c r="G27" s="254">
        <f>'餘絀表(實際數)'!G27+'上月實際 '!G27</f>
        <v>31383850</v>
      </c>
      <c r="H27" s="181">
        <f>'餘絀表(實際數)'!H27+'上月實際 '!H27</f>
        <v>12191283</v>
      </c>
      <c r="I27" s="181">
        <f>'餘絀表(實際數)'!I27+'上月實際 '!I27</f>
        <v>413861801</v>
      </c>
      <c r="J27" s="335">
        <f>來源餘絀表!G27</f>
        <v>413861801</v>
      </c>
      <c r="K27" s="228">
        <f t="shared" si="0"/>
        <v>0</v>
      </c>
    </row>
    <row r="28" spans="1:11">
      <c r="A28" s="180" t="s">
        <v>556</v>
      </c>
      <c r="B28" s="181">
        <f>'餘絀表(實際數)'!B28+'上月實際 '!B28</f>
        <v>0</v>
      </c>
      <c r="C28" s="181"/>
      <c r="D28" s="182"/>
      <c r="E28" s="254"/>
      <c r="F28" s="254"/>
      <c r="G28" s="254"/>
      <c r="H28" s="181"/>
      <c r="I28" s="181">
        <f>'餘絀表(實際數)'!I28+'上月實際 '!I28</f>
        <v>0</v>
      </c>
      <c r="J28" s="174">
        <f>來源餘絀表!C28</f>
        <v>0</v>
      </c>
      <c r="K28" s="175"/>
    </row>
    <row r="29" spans="1:11" s="176" customFormat="1" ht="19.8">
      <c r="A29" s="172" t="s">
        <v>607</v>
      </c>
      <c r="B29" s="336">
        <f>'餘絀表(實際數)'!B29+'上月實際 '!B29</f>
        <v>7368635168</v>
      </c>
      <c r="C29" s="336">
        <f>'餘絀表(實際數)'!C29+'上月實際 '!C29</f>
        <v>8477684</v>
      </c>
      <c r="D29" s="336">
        <f>'餘絀表(實際數)'!D29+'上月實際 '!D29</f>
        <v>511985888</v>
      </c>
      <c r="E29" s="387">
        <f>'餘絀表(實際數)'!E29+'上月實際 '!E29</f>
        <v>0</v>
      </c>
      <c r="F29" s="387">
        <f>'餘絀表(實際數)'!F29+'上月實際 '!F29</f>
        <v>2493332307</v>
      </c>
      <c r="G29" s="387">
        <f>'餘絀表(實際數)'!G29+'上月實際 '!G29</f>
        <v>1572106350</v>
      </c>
      <c r="H29" s="336">
        <f>'餘絀表(實際數)'!H29+'上月實際 '!H29</f>
        <v>1430720488</v>
      </c>
      <c r="I29" s="337">
        <f>'餘絀表(實際數)'!I29+'上月實際 '!I29</f>
        <v>13385988385</v>
      </c>
      <c r="J29" s="334">
        <f>來源餘絀表!G29</f>
        <v>13385257885</v>
      </c>
      <c r="K29" s="228">
        <f t="shared" si="0"/>
        <v>730500</v>
      </c>
    </row>
    <row r="30" spans="1:11" s="179" customFormat="1" ht="30">
      <c r="A30" s="187" t="s">
        <v>316</v>
      </c>
      <c r="B30" s="336">
        <f>'餘絀表(實際數)'!B30+'上月實際 '!B30</f>
        <v>5617028</v>
      </c>
      <c r="C30" s="336">
        <f>'餘絀表(實際數)'!C30+'上月實際 '!C30</f>
        <v>0</v>
      </c>
      <c r="D30" s="336">
        <f>'餘絀表(實際數)'!D30+'上月實際 '!D30</f>
        <v>0</v>
      </c>
      <c r="E30" s="387">
        <f>'餘絀表(實際數)'!E30+'上月實際 '!E30</f>
        <v>0</v>
      </c>
      <c r="F30" s="387">
        <f>'餘絀表(實際數)'!F30+'上月實際 '!F30</f>
        <v>0</v>
      </c>
      <c r="G30" s="387">
        <f>'餘絀表(實際數)'!G30+'上月實際 '!G30</f>
        <v>0</v>
      </c>
      <c r="H30" s="178">
        <f>'餘絀表(實際數)'!H30+'上月實際 '!H30</f>
        <v>0</v>
      </c>
      <c r="I30" s="336">
        <f>'餘絀表(實際數)'!I30+'上月實際 '!I30</f>
        <v>5617028</v>
      </c>
      <c r="J30" s="338">
        <f>來源餘絀表!G30</f>
        <v>5617028</v>
      </c>
      <c r="K30" s="228">
        <f t="shared" si="0"/>
        <v>0</v>
      </c>
    </row>
    <row r="31" spans="1:11" s="164" customFormat="1" ht="16.8">
      <c r="A31" s="229" t="s">
        <v>557</v>
      </c>
      <c r="B31" s="336">
        <f>'餘絀表(實際數)'!B31+'上月實際 '!B31</f>
        <v>703000</v>
      </c>
      <c r="C31" s="336">
        <f>'餘絀表(實際數)'!C31+'上月實際 '!C31</f>
        <v>0</v>
      </c>
      <c r="D31" s="336">
        <f>'餘絀表(實際數)'!D31+'上月實際 '!D31</f>
        <v>0</v>
      </c>
      <c r="E31" s="387">
        <f>'餘絀表(實際數)'!E31+'上月實際 '!E31</f>
        <v>0</v>
      </c>
      <c r="F31" s="387">
        <f>'餘絀表(實際數)'!F31+'上月實際 '!F31</f>
        <v>0</v>
      </c>
      <c r="G31" s="387">
        <f>'餘絀表(實際數)'!G31+'上月實際 '!G31</f>
        <v>0</v>
      </c>
      <c r="H31" s="178">
        <f>'餘絀表(實際數)'!H31+'上月實際 '!H31</f>
        <v>0</v>
      </c>
      <c r="I31" s="336">
        <f>'餘絀表(實際數)'!I31+'上月實際 '!I31</f>
        <v>703000</v>
      </c>
      <c r="J31" s="334">
        <f>來源餘絀表!G31</f>
        <v>703000</v>
      </c>
      <c r="K31" s="228">
        <f t="shared" si="0"/>
        <v>0</v>
      </c>
    </row>
    <row r="32" spans="1:11" s="164" customFormat="1" ht="16.8">
      <c r="A32" s="229" t="s">
        <v>558</v>
      </c>
      <c r="B32" s="336">
        <f>'餘絀表(實際數)'!B32+'上月實際 '!B32</f>
        <v>4914028</v>
      </c>
      <c r="C32" s="336">
        <f>'餘絀表(實際數)'!C32+'上月實際 '!C32</f>
        <v>0</v>
      </c>
      <c r="D32" s="336">
        <f>'餘絀表(實際數)'!D32+'上月實際 '!D32</f>
        <v>0</v>
      </c>
      <c r="E32" s="387">
        <f>'餘絀表(實際數)'!E32+'上月實際 '!E32</f>
        <v>0</v>
      </c>
      <c r="F32" s="387">
        <f>'餘絀表(實際數)'!F32+'上月實際 '!F32</f>
        <v>0</v>
      </c>
      <c r="G32" s="387">
        <f>'餘絀表(實際數)'!G32+'上月實際 '!G32</f>
        <v>0</v>
      </c>
      <c r="H32" s="178">
        <f>'餘絀表(實際數)'!H32+'上月實際 '!H32</f>
        <v>0</v>
      </c>
      <c r="I32" s="336">
        <f>'餘絀表(實際數)'!I32+'上月實際 '!I32</f>
        <v>4914028</v>
      </c>
      <c r="J32" s="334">
        <f>來源餘絀表!G32</f>
        <v>4914028</v>
      </c>
      <c r="K32" s="228">
        <f t="shared" si="0"/>
        <v>0</v>
      </c>
    </row>
    <row r="33" spans="1:11" s="179" customFormat="1" ht="30">
      <c r="A33" s="187" t="s">
        <v>559</v>
      </c>
      <c r="B33" s="336">
        <f>'餘絀表(實際數)'!B33+'上月實際 '!B33</f>
        <v>964611075</v>
      </c>
      <c r="C33" s="336">
        <f>'餘絀表(實際數)'!C33+'上月實際 '!C33</f>
        <v>0</v>
      </c>
      <c r="D33" s="336">
        <f>'餘絀表(實際數)'!D33+'上月實際 '!D33</f>
        <v>0</v>
      </c>
      <c r="E33" s="387">
        <f>'餘絀表(實際數)'!E33+'上月實際 '!E33</f>
        <v>0</v>
      </c>
      <c r="F33" s="387">
        <f>'餘絀表(實際數)'!F33+'上月實際 '!F33</f>
        <v>0</v>
      </c>
      <c r="G33" s="387">
        <f>'餘絀表(實際數)'!G33+'上月實際 '!G33</f>
        <v>0</v>
      </c>
      <c r="H33" s="178">
        <f>'餘絀表(實際數)'!H33+'上月實際 '!H33</f>
        <v>0</v>
      </c>
      <c r="I33" s="336">
        <f>'餘絀表(實際數)'!I33+'上月實際 '!I33</f>
        <v>964611075</v>
      </c>
      <c r="J33" s="334">
        <f>來源餘絀表!G33</f>
        <v>964611075</v>
      </c>
      <c r="K33" s="228">
        <f t="shared" si="0"/>
        <v>0</v>
      </c>
    </row>
    <row r="34" spans="1:11" s="179" customFormat="1" ht="16.8">
      <c r="A34" s="189" t="s">
        <v>560</v>
      </c>
      <c r="B34" s="336">
        <f>'餘絀表(實際數)'!B34+'上月實際 '!B34</f>
        <v>5442465595</v>
      </c>
      <c r="C34" s="336">
        <f>'餘絀表(實際數)'!C34+'上月實際 '!C34</f>
        <v>0</v>
      </c>
      <c r="D34" s="336">
        <f>'餘絀表(實際數)'!D34+'上月實際 '!D34</f>
        <v>0</v>
      </c>
      <c r="E34" s="387">
        <f>'餘絀表(實際數)'!E34+'上月實際 '!E34</f>
        <v>0</v>
      </c>
      <c r="F34" s="387">
        <f>'餘絀表(實際數)'!F34+'上月實際 '!F34</f>
        <v>0</v>
      </c>
      <c r="G34" s="387">
        <f>'餘絀表(實際數)'!G34+'上月實際 '!G34</f>
        <v>0</v>
      </c>
      <c r="H34" s="178">
        <f>'餘絀表(實際數)'!H34+'上月實際 '!H34</f>
        <v>0</v>
      </c>
      <c r="I34" s="336">
        <f>'餘絀表(實際數)'!I34+'上月實際 '!I34</f>
        <v>5442465595</v>
      </c>
      <c r="J34" s="334">
        <f>來源餘絀表!G34</f>
        <v>5442465595</v>
      </c>
      <c r="K34" s="228">
        <f t="shared" si="0"/>
        <v>0</v>
      </c>
    </row>
    <row r="35" spans="1:11" s="164" customFormat="1" ht="16.8">
      <c r="A35" s="229" t="s">
        <v>557</v>
      </c>
      <c r="B35" s="336">
        <f>'餘絀表(實際數)'!B35+'上月實際 '!B35</f>
        <v>90300</v>
      </c>
      <c r="C35" s="336">
        <f>'餘絀表(實際數)'!C35+'上月實際 '!C35</f>
        <v>0</v>
      </c>
      <c r="D35" s="336">
        <f>'餘絀表(實際數)'!D35+'上月實際 '!D35</f>
        <v>0</v>
      </c>
      <c r="E35" s="387">
        <f>'餘絀表(實際數)'!E35+'上月實際 '!E35</f>
        <v>0</v>
      </c>
      <c r="F35" s="387">
        <f>'餘絀表(實際數)'!F35+'上月實際 '!F35</f>
        <v>0</v>
      </c>
      <c r="G35" s="387">
        <f>'餘絀表(實際數)'!G35+'上月實際 '!G35</f>
        <v>0</v>
      </c>
      <c r="H35" s="178">
        <f>'餘絀表(實際數)'!H35+'上月實際 '!H35</f>
        <v>0</v>
      </c>
      <c r="I35" s="336">
        <f>'餘絀表(實際數)'!I35+'上月實際 '!I35</f>
        <v>90300</v>
      </c>
      <c r="J35" s="334">
        <f>來源餘絀表!G35</f>
        <v>90300</v>
      </c>
      <c r="K35" s="228">
        <f t="shared" si="0"/>
        <v>0</v>
      </c>
    </row>
    <row r="36" spans="1:11" s="164" customFormat="1" ht="16.8">
      <c r="A36" s="229" t="s">
        <v>558</v>
      </c>
      <c r="B36" s="336">
        <f>'餘絀表(實際數)'!B36+'上月實際 '!B36</f>
        <v>5442375295</v>
      </c>
      <c r="C36" s="336">
        <f>'餘絀表(實際數)'!C36+'上月實際 '!C36</f>
        <v>0</v>
      </c>
      <c r="D36" s="336">
        <f>'餘絀表(實際數)'!D36+'上月實際 '!D36</f>
        <v>0</v>
      </c>
      <c r="E36" s="387">
        <f>'餘絀表(實際數)'!E36+'上月實際 '!E36</f>
        <v>0</v>
      </c>
      <c r="F36" s="387">
        <f>'餘絀表(實際數)'!F36+'上月實際 '!F36</f>
        <v>0</v>
      </c>
      <c r="G36" s="387">
        <f>'餘絀表(實際數)'!G36+'上月實際 '!G36</f>
        <v>0</v>
      </c>
      <c r="H36" s="178">
        <f>'餘絀表(實際數)'!H36+'上月實際 '!H36</f>
        <v>0</v>
      </c>
      <c r="I36" s="336">
        <f>'餘絀表(實際數)'!I36+'上月實際 '!I36</f>
        <v>5442375295</v>
      </c>
      <c r="J36" s="334">
        <f>來源餘絀表!G36</f>
        <v>5442375295</v>
      </c>
      <c r="K36" s="228">
        <f t="shared" si="0"/>
        <v>0</v>
      </c>
    </row>
    <row r="37" spans="1:11" s="179" customFormat="1" ht="18" customHeight="1">
      <c r="A37" s="190" t="s">
        <v>561</v>
      </c>
      <c r="B37" s="336">
        <f>'餘絀表(實際數)'!B37+'上月實際 '!B37</f>
        <v>26425716</v>
      </c>
      <c r="C37" s="336">
        <f>'餘絀表(實際數)'!C37+'上月實際 '!C37</f>
        <v>0</v>
      </c>
      <c r="D37" s="336">
        <f>'餘絀表(實際數)'!D37+'上月實際 '!D37</f>
        <v>0</v>
      </c>
      <c r="E37" s="387">
        <f>'餘絀表(實際數)'!E37+'上月實際 '!E37</f>
        <v>0</v>
      </c>
      <c r="F37" s="387">
        <f>'餘絀表(實際數)'!F37+'上月實際 '!F37</f>
        <v>0</v>
      </c>
      <c r="G37" s="387">
        <f>'餘絀表(實際數)'!G37+'上月實際 '!G37</f>
        <v>0</v>
      </c>
      <c r="H37" s="178">
        <f>'餘絀表(實際數)'!H37+'上月實際 '!H37</f>
        <v>0</v>
      </c>
      <c r="I37" s="336">
        <f>'餘絀表(實際數)'!I37+'上月實際 '!I37</f>
        <v>26425716</v>
      </c>
      <c r="J37" s="334">
        <f>來源餘絀表!G37</f>
        <v>26425716</v>
      </c>
      <c r="K37" s="228">
        <f t="shared" si="0"/>
        <v>0</v>
      </c>
    </row>
    <row r="38" spans="1:11" s="179" customFormat="1" ht="16.8">
      <c r="A38" s="191" t="s">
        <v>562</v>
      </c>
      <c r="B38" s="336">
        <f>'餘絀表(實際數)'!B38+'上月實際 '!B38</f>
        <v>151785514</v>
      </c>
      <c r="C38" s="336">
        <f>'餘絀表(實際數)'!C38+'上月實際 '!C38</f>
        <v>0</v>
      </c>
      <c r="D38" s="336">
        <f>'餘絀表(實際數)'!D38+'上月實際 '!D38</f>
        <v>0</v>
      </c>
      <c r="E38" s="387">
        <f>'餘絀表(實際數)'!E38+'上月實際 '!E38</f>
        <v>0</v>
      </c>
      <c r="F38" s="387">
        <f>'餘絀表(實際數)'!F38+'上月實際 '!F38</f>
        <v>0</v>
      </c>
      <c r="G38" s="387">
        <f>'餘絀表(實際數)'!G38+'上月實際 '!G38</f>
        <v>0</v>
      </c>
      <c r="H38" s="178">
        <f>'餘絀表(實際數)'!H38+'上月實際 '!H38</f>
        <v>0</v>
      </c>
      <c r="I38" s="336">
        <f>'餘絀表(實際數)'!I38+'上月實際 '!I38</f>
        <v>151785514</v>
      </c>
      <c r="J38" s="334">
        <f>來源餘絀表!G38</f>
        <v>151785514</v>
      </c>
      <c r="K38" s="228">
        <f t="shared" si="0"/>
        <v>0</v>
      </c>
    </row>
    <row r="39" spans="1:11" s="179" customFormat="1" ht="30">
      <c r="A39" s="192" t="s">
        <v>563</v>
      </c>
      <c r="B39" s="336">
        <f>'餘絀表(實際數)'!B39+'上月實際 '!B39</f>
        <v>514095547</v>
      </c>
      <c r="C39" s="336">
        <f>'餘絀表(實際數)'!C39+'上月實際 '!C39</f>
        <v>0</v>
      </c>
      <c r="D39" s="336">
        <f>'餘絀表(實際數)'!D39+'上月實際 '!D39</f>
        <v>0</v>
      </c>
      <c r="E39" s="387">
        <f>'餘絀表(實際數)'!E39+'上月實際 '!E39</f>
        <v>0</v>
      </c>
      <c r="F39" s="387">
        <f>'餘絀表(實際數)'!F39+'上月實際 '!F39</f>
        <v>0</v>
      </c>
      <c r="G39" s="387">
        <f>'餘絀表(實際數)'!G39+'上月實際 '!G39</f>
        <v>0</v>
      </c>
      <c r="H39" s="178">
        <f>'餘絀表(實際數)'!H39+'上月實際 '!H39</f>
        <v>0</v>
      </c>
      <c r="I39" s="336">
        <f>'餘絀表(實際數)'!I39+'上月實際 '!I39</f>
        <v>514095547</v>
      </c>
      <c r="J39" s="334">
        <f>來源餘絀表!G39</f>
        <v>514095547</v>
      </c>
      <c r="K39" s="228">
        <f t="shared" si="0"/>
        <v>0</v>
      </c>
    </row>
    <row r="40" spans="1:11" s="179" customFormat="1" ht="16.8">
      <c r="A40" s="194" t="s">
        <v>564</v>
      </c>
      <c r="B40" s="336">
        <f>'餘絀表(實際數)'!B40+'上月實際 '!B40</f>
        <v>140000000</v>
      </c>
      <c r="C40" s="336">
        <f>'餘絀表(實際數)'!C40+'上月實際 '!C40</f>
        <v>0</v>
      </c>
      <c r="D40" s="336">
        <f>'餘絀表(實際數)'!D40+'上月實際 '!D40</f>
        <v>0</v>
      </c>
      <c r="E40" s="387">
        <f>'餘絀表(實際數)'!E40+'上月實際 '!E40</f>
        <v>0</v>
      </c>
      <c r="F40" s="387">
        <f>'餘絀表(實際數)'!F40+'上月實際 '!F40</f>
        <v>0</v>
      </c>
      <c r="G40" s="387">
        <f>'餘絀表(實際數)'!G40+'上月實際 '!G40</f>
        <v>0</v>
      </c>
      <c r="H40" s="178">
        <f>'餘絀表(實際數)'!H40+'上月實際 '!H40</f>
        <v>0</v>
      </c>
      <c r="I40" s="336">
        <f>'餘絀表(實際數)'!I40+'上月實際 '!I40</f>
        <v>140000000</v>
      </c>
      <c r="J40" s="334">
        <f>來源餘絀表!G40</f>
        <v>140000000</v>
      </c>
      <c r="K40" s="228">
        <f t="shared" si="0"/>
        <v>0</v>
      </c>
    </row>
    <row r="41" spans="1:11" s="179" customFormat="1" ht="16.8">
      <c r="A41" s="192" t="s">
        <v>565</v>
      </c>
      <c r="B41" s="336">
        <f>'餘絀表(實際數)'!B41+'上月實際 '!B41</f>
        <v>86069000</v>
      </c>
      <c r="C41" s="336">
        <f>'餘絀表(實際數)'!C41+'上月實際 '!C41</f>
        <v>0</v>
      </c>
      <c r="D41" s="336">
        <f>'餘絀表(實際數)'!D41+'上月實際 '!D41</f>
        <v>0</v>
      </c>
      <c r="E41" s="387">
        <f>'餘絀表(實際數)'!E41+'上月實際 '!E41</f>
        <v>0</v>
      </c>
      <c r="F41" s="387">
        <f>'餘絀表(實際數)'!F41+'上月實際 '!F41</f>
        <v>0</v>
      </c>
      <c r="G41" s="387">
        <f>'餘絀表(實際數)'!G41+'上月實際 '!G41</f>
        <v>0</v>
      </c>
      <c r="H41" s="178">
        <f>'餘絀表(實際數)'!H41+'上月實際 '!H41</f>
        <v>0</v>
      </c>
      <c r="I41" s="336">
        <f>'餘絀表(實際數)'!I41+'上月實際 '!I41</f>
        <v>86069000</v>
      </c>
      <c r="J41" s="334">
        <f>來源餘絀表!G41</f>
        <v>86069000</v>
      </c>
      <c r="K41" s="228">
        <f t="shared" si="0"/>
        <v>0</v>
      </c>
    </row>
    <row r="42" spans="1:11" s="179" customFormat="1" ht="30">
      <c r="A42" s="193" t="s">
        <v>1023</v>
      </c>
      <c r="B42" s="336">
        <f>'餘絀表(實際數)'!B42+'上月實際 '!B42</f>
        <v>9170795</v>
      </c>
      <c r="C42" s="336">
        <f>'餘絀表(實際數)'!C42+'上月實際 '!C42</f>
        <v>0</v>
      </c>
      <c r="D42" s="336">
        <f>'餘絀表(實際數)'!D42+'上月實際 '!D42</f>
        <v>0</v>
      </c>
      <c r="E42" s="387">
        <f>'餘絀表(實際數)'!E42+'上月實際 '!E42</f>
        <v>0</v>
      </c>
      <c r="F42" s="387">
        <f>'餘絀表(實際數)'!F42+'上月實際 '!F42</f>
        <v>0</v>
      </c>
      <c r="G42" s="387">
        <f>'餘絀表(實際數)'!G42+'上月實際 '!G42</f>
        <v>0</v>
      </c>
      <c r="H42" s="178">
        <f>'餘絀表(實際數)'!H42+'上月實際 '!H42</f>
        <v>0</v>
      </c>
      <c r="I42" s="336">
        <f>'餘絀表(實際數)'!I42+'上月實際 '!I42</f>
        <v>9170795</v>
      </c>
      <c r="J42" s="334">
        <f>來源餘絀表!G42</f>
        <v>9170795</v>
      </c>
      <c r="K42" s="228">
        <f t="shared" si="0"/>
        <v>0</v>
      </c>
    </row>
    <row r="43" spans="1:11" s="176" customFormat="1" ht="16.8">
      <c r="A43" s="339" t="s">
        <v>566</v>
      </c>
      <c r="B43" s="336">
        <f>'餘絀表(實際數)'!B43+'上月實際 '!B43</f>
        <v>14000</v>
      </c>
      <c r="C43" s="173"/>
      <c r="D43" s="173"/>
      <c r="E43" s="360"/>
      <c r="F43" s="360"/>
      <c r="G43" s="360"/>
      <c r="H43" s="173"/>
      <c r="I43" s="336">
        <f>'餘絀表(實際數)'!I43+'上月實際 '!I43</f>
        <v>14000</v>
      </c>
      <c r="J43" s="334">
        <f>來源餘絀表!G43</f>
        <v>14000</v>
      </c>
      <c r="K43" s="327"/>
    </row>
    <row r="44" spans="1:11" s="176" customFormat="1">
      <c r="A44" s="339" t="s">
        <v>877</v>
      </c>
      <c r="B44" s="336">
        <f>'餘絀表(實際數)'!B44+'上月實際 '!B44</f>
        <v>23830774</v>
      </c>
      <c r="C44" s="173"/>
      <c r="D44" s="173"/>
      <c r="E44" s="360"/>
      <c r="F44" s="360"/>
      <c r="G44" s="360"/>
      <c r="H44" s="173"/>
      <c r="I44" s="336">
        <f>'餘絀表(實際數)'!I44+'上月實際 '!I44</f>
        <v>23830774</v>
      </c>
      <c r="J44" s="186">
        <f>來源餘絀表!C49</f>
        <v>10249124</v>
      </c>
      <c r="K44" s="327"/>
    </row>
    <row r="45" spans="1:11" s="341" customFormat="1" ht="16.8">
      <c r="A45" s="340" t="s">
        <v>567</v>
      </c>
      <c r="B45" s="336">
        <f>'餘絀表(實際數)'!B45+'上月實際 '!B44</f>
        <v>16025789</v>
      </c>
      <c r="C45" s="336">
        <f>'餘絀表(實際數)'!C45+'上月實際 '!C45</f>
        <v>0</v>
      </c>
      <c r="D45" s="336">
        <f>'餘絀表(實際數)'!D45+'上月實際 '!D45</f>
        <v>84836870</v>
      </c>
      <c r="E45" s="387">
        <f>'餘絀表(實際數)'!E45+'上月實際 '!E45</f>
        <v>0</v>
      </c>
      <c r="F45" s="387">
        <f>'餘絀表(實際數)'!F45+'上月實際 '!F45</f>
        <v>0</v>
      </c>
      <c r="G45" s="387">
        <f>'餘絀表(實際數)'!G45+'上月實際 '!G45</f>
        <v>0</v>
      </c>
      <c r="H45" s="178">
        <f>'餘絀表(實際數)'!H45+'上月實際 '!H45</f>
        <v>0</v>
      </c>
      <c r="I45" s="336">
        <f>'餘絀表(實際數)'!I45+'上月實際 '!I45</f>
        <v>84836870</v>
      </c>
      <c r="J45" s="334">
        <f>來源餘絀表!G45</f>
        <v>84836870</v>
      </c>
      <c r="K45" s="228">
        <f t="shared" si="0"/>
        <v>0</v>
      </c>
    </row>
    <row r="46" spans="1:11" s="341" customFormat="1" ht="30">
      <c r="A46" s="342" t="s">
        <v>568</v>
      </c>
      <c r="B46" s="336">
        <f>'餘絀表(實際數)'!B46+'上月實際 '!B46</f>
        <v>0</v>
      </c>
      <c r="C46" s="336">
        <f>'餘絀表(實際數)'!C46+'上月實際 '!C46</f>
        <v>0</v>
      </c>
      <c r="D46" s="336">
        <f>'餘絀表(實際數)'!D46+'上月實際 '!D46</f>
        <v>372183412</v>
      </c>
      <c r="E46" s="387">
        <f>'餘絀表(實際數)'!E46+'上月實際 '!E46</f>
        <v>0</v>
      </c>
      <c r="F46" s="387">
        <f>'餘絀表(實際數)'!F46+'上月實際 '!F46</f>
        <v>0</v>
      </c>
      <c r="G46" s="387">
        <f>'餘絀表(實際數)'!G46+'上月實際 '!G46</f>
        <v>0</v>
      </c>
      <c r="H46" s="178">
        <f>'餘絀表(實際數)'!H46+'上月實際 '!H46</f>
        <v>0</v>
      </c>
      <c r="I46" s="336">
        <f>'餘絀表(實際數)'!I46+'上月實際 '!I46</f>
        <v>372183412</v>
      </c>
      <c r="J46" s="334">
        <f>來源餘絀表!G46</f>
        <v>372183412</v>
      </c>
      <c r="K46" s="228">
        <f t="shared" si="0"/>
        <v>0</v>
      </c>
    </row>
    <row r="47" spans="1:11" ht="16.8">
      <c r="A47" s="188" t="s">
        <v>557</v>
      </c>
      <c r="B47" s="336">
        <f>'餘絀表(實際數)'!B47+'上月實際 '!B47</f>
        <v>0</v>
      </c>
      <c r="C47" s="336">
        <f>'餘絀表(實際數)'!C47+'上月實際 '!C47</f>
        <v>0</v>
      </c>
      <c r="D47" s="336">
        <f>'餘絀表(實際數)'!D47+'上月實際 '!D47</f>
        <v>148081568</v>
      </c>
      <c r="E47" s="387">
        <f>'餘絀表(實際數)'!E47+'上月實際 '!E47</f>
        <v>0</v>
      </c>
      <c r="F47" s="387">
        <f>'餘絀表(實際數)'!F47+'上月實際 '!F47</f>
        <v>0</v>
      </c>
      <c r="G47" s="387">
        <f>'餘絀表(實際數)'!G47+'上月實際 '!G47</f>
        <v>0</v>
      </c>
      <c r="H47" s="178">
        <f>'餘絀表(實際數)'!H47+'上月實際 '!H47</f>
        <v>0</v>
      </c>
      <c r="I47" s="336">
        <f>'餘絀表(實際數)'!I47+'上月實際 '!I47</f>
        <v>148081568</v>
      </c>
      <c r="J47" s="334">
        <f>來源餘絀表!G47</f>
        <v>148081568</v>
      </c>
      <c r="K47" s="228">
        <f t="shared" si="0"/>
        <v>0</v>
      </c>
    </row>
    <row r="48" spans="1:11" ht="16.8">
      <c r="A48" s="188" t="s">
        <v>558</v>
      </c>
      <c r="B48" s="336">
        <f>'餘絀表(實際數)'!B48+'上月實際 '!B48</f>
        <v>0</v>
      </c>
      <c r="C48" s="336">
        <f>'餘絀表(實際數)'!C48+'上月實際 '!C48</f>
        <v>0</v>
      </c>
      <c r="D48" s="336">
        <f>'餘絀表(實際數)'!D48+'上月實際 '!D48</f>
        <v>224101844</v>
      </c>
      <c r="E48" s="387">
        <f>'餘絀表(實際數)'!E48+'上月實際 '!E48</f>
        <v>0</v>
      </c>
      <c r="F48" s="387">
        <f>'餘絀表(實際數)'!F48+'上月實際 '!F48</f>
        <v>0</v>
      </c>
      <c r="G48" s="387">
        <f>'餘絀表(實際數)'!G48+'上月實際 '!G48</f>
        <v>0</v>
      </c>
      <c r="H48" s="178">
        <f>'餘絀表(實際數)'!H48+'上月實際 '!H48</f>
        <v>0</v>
      </c>
      <c r="I48" s="336">
        <f>'餘絀表(實際數)'!I48+'上月實際 '!I48</f>
        <v>224101844</v>
      </c>
      <c r="J48" s="334">
        <f>來源餘絀表!G48</f>
        <v>224101844</v>
      </c>
      <c r="K48" s="228">
        <f t="shared" si="0"/>
        <v>0</v>
      </c>
    </row>
    <row r="49" spans="1:11" s="341" customFormat="1" ht="16.8">
      <c r="A49" s="343" t="s">
        <v>569</v>
      </c>
      <c r="B49" s="336">
        <f>'餘絀表(實際數)'!B49+'上月實際 '!B49</f>
        <v>0</v>
      </c>
      <c r="C49" s="336">
        <f>'餘絀表(實際數)'!C49+'上月實際 '!C49</f>
        <v>0</v>
      </c>
      <c r="D49" s="336">
        <f>'餘絀表(實際數)'!D49+'上月實際 '!D49</f>
        <v>44102247</v>
      </c>
      <c r="E49" s="387">
        <f>'餘絀表(實際數)'!E49+'上月實際 '!E49</f>
        <v>0</v>
      </c>
      <c r="F49" s="387">
        <f>'餘絀表(實際數)'!F49+'上月實際 '!F49</f>
        <v>0</v>
      </c>
      <c r="G49" s="387">
        <f>'餘絀表(實際數)'!G49+'上月實際 '!G49</f>
        <v>0</v>
      </c>
      <c r="H49" s="178">
        <f>'餘絀表(實際數)'!H49+'上月實際 '!H49</f>
        <v>0</v>
      </c>
      <c r="I49" s="336">
        <f>'餘絀表(實際數)'!I49+'上月實際 '!I49</f>
        <v>44102247</v>
      </c>
      <c r="J49" s="334">
        <f>來源餘絀表!G49</f>
        <v>44102247</v>
      </c>
      <c r="K49" s="228">
        <f t="shared" si="0"/>
        <v>0</v>
      </c>
    </row>
    <row r="50" spans="1:11" s="341" customFormat="1" ht="30">
      <c r="A50" s="203" t="s">
        <v>991</v>
      </c>
      <c r="B50" s="336"/>
      <c r="C50" s="336"/>
      <c r="D50" s="336">
        <f>'餘絀表(實際數)'!D54+'上月實際 '!D55</f>
        <v>141359</v>
      </c>
      <c r="E50" s="387"/>
      <c r="F50" s="387"/>
      <c r="G50" s="387"/>
      <c r="H50" s="178"/>
      <c r="I50" s="336"/>
      <c r="J50" s="334"/>
      <c r="K50" s="228"/>
    </row>
    <row r="51" spans="1:11" s="200" customFormat="1" ht="16.8">
      <c r="A51" s="199" t="s">
        <v>570</v>
      </c>
      <c r="B51" s="336">
        <f>'餘絀表(實際數)'!B50+'上月實際 '!B51</f>
        <v>0</v>
      </c>
      <c r="C51" s="336">
        <f>'餘絀表(實際數)'!C50+'上月實際 '!C51</f>
        <v>0</v>
      </c>
      <c r="D51" s="336">
        <f>'餘絀表(實際數)'!D50+'上月實際 '!D51</f>
        <v>0</v>
      </c>
      <c r="E51" s="387">
        <f>'餘絀表(實際數)'!E50+'上月實際 '!E51</f>
        <v>0</v>
      </c>
      <c r="F51" s="387">
        <f>'餘絀表(實際數)'!F50+'上月實際 '!F51</f>
        <v>2493332307</v>
      </c>
      <c r="G51" s="387">
        <f>'餘絀表(實際數)'!G50+'上月實際 '!G51</f>
        <v>0</v>
      </c>
      <c r="H51" s="178">
        <f>'餘絀表(實際數)'!H50+'上月實際 '!H51</f>
        <v>0</v>
      </c>
      <c r="I51" s="336">
        <f>'餘絀表(實際數)'!I50+'上月實際 '!I51</f>
        <v>2493332307</v>
      </c>
      <c r="J51" s="334">
        <f>來源餘絀表!G51</f>
        <v>2493332307</v>
      </c>
      <c r="K51" s="228">
        <f t="shared" si="0"/>
        <v>0</v>
      </c>
    </row>
    <row r="52" spans="1:11" s="164" customFormat="1" ht="16.8">
      <c r="A52" s="229" t="s">
        <v>571</v>
      </c>
      <c r="B52" s="336">
        <f>'餘絀表(實際數)'!B51+'上月實際 '!B52</f>
        <v>0</v>
      </c>
      <c r="C52" s="395">
        <f>'餘絀表(實際數)'!C51+'上月實際 '!C52</f>
        <v>8477684</v>
      </c>
      <c r="D52" s="336">
        <f>'餘絀表(實際數)'!D51+'上月實際 '!D52</f>
        <v>0</v>
      </c>
      <c r="E52" s="387">
        <f>'餘絀表(實際數)'!E51+'上月實際 '!E52</f>
        <v>0</v>
      </c>
      <c r="F52" s="387">
        <f>'餘絀表(實際數)'!F51+'上月實際 '!F52</f>
        <v>0</v>
      </c>
      <c r="G52" s="387">
        <f>'餘絀表(實際數)'!G51+'上月實際 '!G52</f>
        <v>0</v>
      </c>
      <c r="H52" s="178">
        <f>'餘絀表(實際數)'!H51+'上月實際 '!H52</f>
        <v>0</v>
      </c>
      <c r="I52" s="336">
        <f>'餘絀表(實際數)'!I51+'上月實際 '!I52</f>
        <v>8477684</v>
      </c>
      <c r="J52" s="334">
        <f>來源餘絀表!G52</f>
        <v>8477684</v>
      </c>
      <c r="K52" s="228">
        <f t="shared" si="0"/>
        <v>0</v>
      </c>
    </row>
    <row r="53" spans="1:11" s="164" customFormat="1" ht="16.8">
      <c r="A53" s="229" t="s">
        <v>572</v>
      </c>
      <c r="B53" s="336">
        <f>'餘絀表(實際數)'!B52+'上月實際 '!B53</f>
        <v>0</v>
      </c>
      <c r="C53" s="336">
        <f>'餘絀表(實際數)'!C52+'上月實際 '!C53</f>
        <v>0</v>
      </c>
      <c r="D53" s="336">
        <f>'餘絀表(實際數)'!D52+'上月實際 '!D53</f>
        <v>0</v>
      </c>
      <c r="E53" s="387">
        <f>'餘絀表(實際數)'!E52+'上月實際 '!E53</f>
        <v>0</v>
      </c>
      <c r="F53" s="387">
        <f>'餘絀表(實際數)'!F52+'上月實際 '!F53</f>
        <v>0</v>
      </c>
      <c r="G53" s="387">
        <f>'餘絀表(實際數)'!G52+'上月實際 '!G53</f>
        <v>0</v>
      </c>
      <c r="H53" s="178">
        <f>'餘絀表(實際數)'!H52+'上月實際 '!H53</f>
        <v>0</v>
      </c>
      <c r="I53" s="336">
        <f>'餘絀表(實際數)'!I52+'上月實際 '!I53</f>
        <v>0</v>
      </c>
      <c r="J53" s="334">
        <f>來源餘絀表!G53</f>
        <v>0</v>
      </c>
      <c r="K53" s="228">
        <f t="shared" si="0"/>
        <v>0</v>
      </c>
    </row>
    <row r="54" spans="1:11" s="164" customFormat="1" ht="30">
      <c r="A54" s="344" t="s">
        <v>573</v>
      </c>
      <c r="B54" s="336">
        <f>'餘絀表(實際數)'!B53+'上月實際 '!B54</f>
        <v>0</v>
      </c>
      <c r="C54" s="336">
        <f>'餘絀表(實際數)'!C53+'上月實際 '!C54</f>
        <v>0</v>
      </c>
      <c r="D54" s="336">
        <f>'餘絀表(實際數)'!D53+'上月實際 '!D54</f>
        <v>0</v>
      </c>
      <c r="E54" s="387">
        <f>'餘絀表(實際數)'!E53+'上月實際 '!E54</f>
        <v>0</v>
      </c>
      <c r="F54" s="387">
        <f>'餘絀表(實際數)'!F53+'上月實際 '!F54</f>
        <v>0</v>
      </c>
      <c r="G54" s="387">
        <f>'餘絀表(實際數)'!G53+'上月實際 '!G54</f>
        <v>0</v>
      </c>
      <c r="H54" s="178">
        <f>'餘絀表(實際數)'!H53+'上月實際 '!H54</f>
        <v>0</v>
      </c>
      <c r="I54" s="336">
        <f>'餘絀表(實際數)'!I53+'上月實際 '!I54</f>
        <v>0</v>
      </c>
      <c r="J54" s="334">
        <f>來源餘絀表!G54</f>
        <v>0</v>
      </c>
      <c r="K54" s="228">
        <f t="shared" si="0"/>
        <v>0</v>
      </c>
    </row>
    <row r="55" spans="1:11" s="179" customFormat="1" ht="16.8">
      <c r="A55" s="192" t="s">
        <v>973</v>
      </c>
      <c r="B55" s="336">
        <f>'餘絀表(實際數)'!B55+'上月實際 '!B56</f>
        <v>0</v>
      </c>
      <c r="C55" s="336">
        <f>'餘絀表(實際數)'!C55+'上月實際 '!C56</f>
        <v>0</v>
      </c>
      <c r="D55" s="336">
        <f>'餘絀表(實際數)'!D55+'上月實際 '!D56</f>
        <v>0</v>
      </c>
      <c r="E55" s="387">
        <f>'餘絀表(實際數)'!E55+'上月實際 '!E56</f>
        <v>0</v>
      </c>
      <c r="F55" s="387">
        <f>'餘絀表(實際數)'!F55+'上月實際 '!F56</f>
        <v>0</v>
      </c>
      <c r="G55" s="387">
        <f>'餘絀表(實際數)'!G55+'上月實際 '!G56</f>
        <v>394409408</v>
      </c>
      <c r="H55" s="178">
        <f>'餘絀表(實際數)'!H55+'上月實際 '!H56</f>
        <v>0</v>
      </c>
      <c r="I55" s="336">
        <f>'餘絀表(實際數)'!I55+'上月實際 '!I56</f>
        <v>292744355</v>
      </c>
      <c r="J55" s="334">
        <f>來源餘絀表!G55</f>
        <v>407861047</v>
      </c>
      <c r="K55" s="228">
        <f t="shared" si="0"/>
        <v>-115116692</v>
      </c>
    </row>
    <row r="56" spans="1:11" s="179" customFormat="1" ht="30.75" customHeight="1">
      <c r="A56" s="192" t="s">
        <v>574</v>
      </c>
      <c r="B56" s="336">
        <f>'餘絀表(實際數)'!B56+'上月實際 '!B57</f>
        <v>0</v>
      </c>
      <c r="C56" s="336">
        <f>'餘絀表(實際數)'!C56+'上月實際 '!C57</f>
        <v>0</v>
      </c>
      <c r="D56" s="336">
        <f>'餘絀表(實際數)'!D56+'上月實際 '!D57</f>
        <v>0</v>
      </c>
      <c r="E56" s="387">
        <f>'餘絀表(實際數)'!E56+'上月實際 '!E57</f>
        <v>0</v>
      </c>
      <c r="F56" s="387">
        <f>'餘絀表(實際數)'!F56+'上月實際 '!F57</f>
        <v>0</v>
      </c>
      <c r="G56" s="387">
        <f>'餘絀表(實際數)'!G56+'上月實際 '!G57</f>
        <v>101943101</v>
      </c>
      <c r="H56" s="178">
        <f>'餘絀表(實際數)'!H56+'上月實際 '!H57</f>
        <v>0</v>
      </c>
      <c r="I56" s="336">
        <f>'餘絀表(實際數)'!I56+'上月實際 '!I57</f>
        <v>136473266</v>
      </c>
      <c r="J56" s="334">
        <f>來源餘絀表!G56</f>
        <v>0</v>
      </c>
      <c r="K56" s="228">
        <f t="shared" si="0"/>
        <v>136473266</v>
      </c>
    </row>
    <row r="57" spans="1:11" s="179" customFormat="1" ht="16.8">
      <c r="A57" s="204" t="s">
        <v>880</v>
      </c>
      <c r="B57" s="336">
        <f>'餘絀表(實際數)'!B57+'上月實際 '!B58</f>
        <v>0</v>
      </c>
      <c r="C57" s="336">
        <f>'餘絀表(實際數)'!C57+'上月實際 '!C58</f>
        <v>0</v>
      </c>
      <c r="D57" s="336">
        <f>'餘絀表(實際數)'!D57+'上月實際 '!D58</f>
        <v>0</v>
      </c>
      <c r="E57" s="387">
        <f>'餘絀表(實際數)'!E57+'上月實際 '!E58</f>
        <v>0</v>
      </c>
      <c r="F57" s="387">
        <f>'餘絀表(實際數)'!F57+'上月實際 '!F58</f>
        <v>0</v>
      </c>
      <c r="G57" s="387">
        <f>'餘絀表(實際數)'!G57+'上月實際 '!G58</f>
        <v>172739895</v>
      </c>
      <c r="H57" s="178">
        <f>'餘絀表(實際數)'!H57+'上月實際 '!H58</f>
        <v>0</v>
      </c>
      <c r="I57" s="336">
        <f>'餘絀表(實際數)'!I57+'上月實際 '!I58</f>
        <v>36266629</v>
      </c>
      <c r="J57" s="334">
        <f>來源餘絀表!G57</f>
        <v>1136574404</v>
      </c>
      <c r="K57" s="228">
        <f t="shared" si="0"/>
        <v>-1100307775</v>
      </c>
    </row>
    <row r="58" spans="1:11" s="179" customFormat="1" ht="16.8">
      <c r="A58" s="204" t="s">
        <v>992</v>
      </c>
      <c r="B58" s="336"/>
      <c r="C58" s="336"/>
      <c r="D58" s="336"/>
      <c r="E58" s="387"/>
      <c r="F58" s="387"/>
      <c r="G58" s="387">
        <f>'餘絀表(實際數)'!G58+'上月實際 '!G59</f>
        <v>27564682</v>
      </c>
      <c r="H58" s="178"/>
      <c r="I58" s="336"/>
      <c r="J58" s="334"/>
      <c r="K58" s="228"/>
    </row>
    <row r="59" spans="1:11" s="176" customFormat="1">
      <c r="A59" s="194" t="s">
        <v>575</v>
      </c>
      <c r="B59" s="336">
        <f>'餘絀表(實際數)'!B59+'上月實際 '!B59</f>
        <v>0</v>
      </c>
      <c r="C59" s="173"/>
      <c r="D59" s="173"/>
      <c r="E59" s="360"/>
      <c r="F59" s="360"/>
      <c r="G59" s="360"/>
      <c r="H59" s="178">
        <f>'餘絀表(實際數)'!H59+'上月實際 '!H59</f>
        <v>207521934</v>
      </c>
      <c r="I59" s="336">
        <f>'餘絀表(實際數)'!I59+'上月實際 '!I59</f>
        <v>207521934</v>
      </c>
      <c r="J59" s="993">
        <f>來源餘絀表!G59</f>
        <v>207521934</v>
      </c>
      <c r="K59" s="228">
        <f t="shared" si="0"/>
        <v>0</v>
      </c>
    </row>
    <row r="60" spans="1:11" s="176" customFormat="1">
      <c r="A60" s="189" t="s">
        <v>557</v>
      </c>
      <c r="B60" s="336"/>
      <c r="C60" s="173"/>
      <c r="D60" s="173"/>
      <c r="E60" s="360"/>
      <c r="F60" s="360"/>
      <c r="G60" s="360"/>
      <c r="H60" s="178">
        <f>'餘絀表(實際數)'!H60+'上月實際 '!H60</f>
        <v>214668</v>
      </c>
      <c r="I60" s="336">
        <f>'餘絀表(實際數)'!I60+'上月實際 '!I60</f>
        <v>214668</v>
      </c>
      <c r="J60" s="993">
        <f>來源餘絀表!G60</f>
        <v>214668</v>
      </c>
      <c r="K60" s="228">
        <f t="shared" si="0"/>
        <v>0</v>
      </c>
    </row>
    <row r="61" spans="1:11" s="176" customFormat="1">
      <c r="A61" s="189" t="s">
        <v>558</v>
      </c>
      <c r="B61" s="173"/>
      <c r="C61" s="173"/>
      <c r="D61" s="173"/>
      <c r="E61" s="360"/>
      <c r="F61" s="360"/>
      <c r="G61" s="360"/>
      <c r="H61" s="178">
        <f>'餘絀表(實際數)'!H61+'上月實際 '!H61</f>
        <v>207307266</v>
      </c>
      <c r="I61" s="336">
        <f>'餘絀表(實際數)'!I61+'上月實際 '!I61</f>
        <v>207307266</v>
      </c>
      <c r="J61" s="993">
        <f>來源餘絀表!G61</f>
        <v>207307266</v>
      </c>
      <c r="K61" s="228">
        <f t="shared" si="0"/>
        <v>0</v>
      </c>
    </row>
    <row r="62" spans="1:11" s="179" customFormat="1" ht="16.8">
      <c r="A62" s="194" t="s">
        <v>576</v>
      </c>
      <c r="B62" s="336">
        <f>'餘絀表(實際數)'!B62+'上月實際 '!B62</f>
        <v>0</v>
      </c>
      <c r="C62" s="336">
        <f>'餘絀表(實際數)'!C62+'上月實際 '!C62</f>
        <v>0</v>
      </c>
      <c r="D62" s="336">
        <f>'餘絀表(實際數)'!D62+'上月實際 '!D62</f>
        <v>0</v>
      </c>
      <c r="E62" s="387">
        <f>'餘絀表(實際數)'!E62+'上月實際 '!E62</f>
        <v>0</v>
      </c>
      <c r="F62" s="387">
        <f>'餘絀表(實際數)'!F62+'上月實際 '!F62</f>
        <v>0</v>
      </c>
      <c r="G62" s="387">
        <f>'餘絀表(實際數)'!G62+'上月實際 '!G62</f>
        <v>0</v>
      </c>
      <c r="H62" s="345">
        <f>'餘絀表(實際數)'!H62+'上月實際 '!H62</f>
        <v>1223198554</v>
      </c>
      <c r="I62" s="336">
        <f>'餘絀表(實際數)'!I62+'上月實際 '!I62</f>
        <v>1223198554</v>
      </c>
      <c r="J62" s="334">
        <f>來源餘絀表!G62</f>
        <v>1223198554</v>
      </c>
      <c r="K62" s="228">
        <f t="shared" si="0"/>
        <v>0</v>
      </c>
    </row>
    <row r="63" spans="1:11" s="179" customFormat="1" ht="16.8">
      <c r="A63" s="189" t="s">
        <v>557</v>
      </c>
      <c r="B63" s="336"/>
      <c r="C63" s="336"/>
      <c r="D63" s="336"/>
      <c r="E63" s="387"/>
      <c r="F63" s="387"/>
      <c r="G63" s="387"/>
      <c r="H63" s="345">
        <f>'餘絀表(實際數)'!H63+'上月實際 '!H63</f>
        <v>681747111</v>
      </c>
      <c r="I63" s="336">
        <f>'餘絀表(實際數)'!I63+'上月實際 '!I63</f>
        <v>681747111</v>
      </c>
      <c r="J63" s="334">
        <f>來源餘絀表!G63</f>
        <v>681747111</v>
      </c>
      <c r="K63" s="228">
        <f t="shared" si="0"/>
        <v>0</v>
      </c>
    </row>
    <row r="64" spans="1:11" s="179" customFormat="1" ht="16.8">
      <c r="A64" s="189" t="s">
        <v>558</v>
      </c>
      <c r="B64" s="336"/>
      <c r="C64" s="336"/>
      <c r="D64" s="336"/>
      <c r="E64" s="387"/>
      <c r="F64" s="387"/>
      <c r="G64" s="387"/>
      <c r="H64" s="345">
        <f>'餘絀表(實際數)'!H64+'上月實際 '!H64</f>
        <v>541451443</v>
      </c>
      <c r="I64" s="336">
        <f>'餘絀表(實際數)'!I64+'上月實際 '!I64</f>
        <v>541451443</v>
      </c>
      <c r="J64" s="334">
        <f>來源餘絀表!G64</f>
        <v>541451443</v>
      </c>
      <c r="K64" s="228">
        <f t="shared" si="0"/>
        <v>0</v>
      </c>
    </row>
    <row r="65" spans="1:11" s="200" customFormat="1" ht="16.8">
      <c r="A65" s="199" t="s">
        <v>577</v>
      </c>
      <c r="B65" s="336">
        <f>'餘絀表(實際數)'!B65+'上月實際 '!B65</f>
        <v>4550124</v>
      </c>
      <c r="C65" s="336">
        <f>'餘絀表(實際數)'!C65+'上月實際 '!C65</f>
        <v>0</v>
      </c>
      <c r="D65" s="336">
        <f>'餘絀表(實際數)'!D65+'上月實際 '!D65</f>
        <v>0</v>
      </c>
      <c r="E65" s="387">
        <f>'餘絀表(實際數)'!E65+'上月實際 '!E65</f>
        <v>0</v>
      </c>
      <c r="F65" s="387">
        <f>'餘絀表(實際數)'!F65+'上月實際 '!F65</f>
        <v>0</v>
      </c>
      <c r="G65" s="387">
        <f>'餘絀表(實際數)'!G65+'上月實際 '!G65</f>
        <v>0</v>
      </c>
      <c r="H65" s="178">
        <f>'餘絀表(實際數)'!H65+'上月實際 '!H65</f>
        <v>0</v>
      </c>
      <c r="I65" s="336">
        <f>'餘絀表(實際數)'!I65+'上月實際 '!I65</f>
        <v>4550124</v>
      </c>
      <c r="J65" s="334">
        <f>來源餘絀表!G65</f>
        <v>4550124</v>
      </c>
      <c r="K65" s="228">
        <f t="shared" si="0"/>
        <v>0</v>
      </c>
    </row>
    <row r="66" spans="1:11" ht="16.8" hidden="1" outlineLevel="1">
      <c r="A66" s="207" t="s">
        <v>578</v>
      </c>
      <c r="B66" s="336">
        <f>'餘絀表(實際數)'!B66+'上月實際 '!B66</f>
        <v>0</v>
      </c>
      <c r="C66" s="336">
        <f>'餘絀表(實際數)'!C66+'上月實際 '!C66</f>
        <v>0</v>
      </c>
      <c r="D66" s="336">
        <f>'餘絀表(實際數)'!D66+'上月實際 '!D66</f>
        <v>0</v>
      </c>
      <c r="E66" s="387">
        <f>'餘絀表(實際數)'!E66+'上月實際 '!E66</f>
        <v>0</v>
      </c>
      <c r="F66" s="387">
        <f>'餘絀表(實際數)'!F66+'上月實際 '!F66</f>
        <v>0</v>
      </c>
      <c r="G66" s="387">
        <f>'餘絀表(實際數)'!G66+'上月實際 '!G66</f>
        <v>0</v>
      </c>
      <c r="H66" s="178">
        <f>'餘絀表(實際數)'!H66+'上月實際 '!H66</f>
        <v>0</v>
      </c>
      <c r="I66" s="336">
        <f>'餘絀表(實際數)'!I66+'上月實際 '!I66</f>
        <v>0</v>
      </c>
      <c r="J66" s="334">
        <f>來源餘絀表!G66</f>
        <v>0</v>
      </c>
      <c r="K66" s="228">
        <f t="shared" si="0"/>
        <v>0</v>
      </c>
    </row>
    <row r="67" spans="1:11" ht="16.8" hidden="1" outlineLevel="1">
      <c r="A67" s="207" t="s">
        <v>534</v>
      </c>
      <c r="B67" s="336">
        <f>'餘絀表(實際數)'!B67+'上月實際 '!B67</f>
        <v>0</v>
      </c>
      <c r="C67" s="395">
        <f>'餘絀表(實際數)'!C67+'上月實際 '!C67</f>
        <v>0</v>
      </c>
      <c r="D67" s="336">
        <f>'餘絀表(實際數)'!D67+'上月實際 '!D67</f>
        <v>0</v>
      </c>
      <c r="E67" s="387">
        <f>'餘絀表(實際數)'!E67+'上月實際 '!E67</f>
        <v>0</v>
      </c>
      <c r="F67" s="387">
        <f>'餘絀表(實際數)'!F67+'上月實際 '!F67</f>
        <v>0</v>
      </c>
      <c r="G67" s="387">
        <f>'餘絀表(實際數)'!G67+'上月實際 '!G67</f>
        <v>0</v>
      </c>
      <c r="H67" s="178">
        <f>'餘絀表(實際數)'!H67+'上月實際 '!H67</f>
        <v>0</v>
      </c>
      <c r="I67" s="336">
        <f>'餘絀表(實際數)'!I67+'上月實際 '!I67</f>
        <v>0</v>
      </c>
      <c r="J67" s="334">
        <f>來源餘絀表!G67</f>
        <v>0</v>
      </c>
      <c r="K67" s="228">
        <f t="shared" si="0"/>
        <v>0</v>
      </c>
    </row>
    <row r="68" spans="1:11" ht="16.8" hidden="1" outlineLevel="1">
      <c r="A68" s="207" t="s">
        <v>535</v>
      </c>
      <c r="B68" s="336">
        <f>'餘絀表(實際數)'!B68+'上月實際 '!B68</f>
        <v>0</v>
      </c>
      <c r="C68" s="336">
        <f>'餘絀表(實際數)'!C68+'上月實際 '!C68</f>
        <v>0</v>
      </c>
      <c r="D68" s="336">
        <f>'餘絀表(實際數)'!D68+'上月實際 '!D68</f>
        <v>0</v>
      </c>
      <c r="E68" s="387">
        <f>'餘絀表(實際數)'!E68+'上月實際 '!E68</f>
        <v>0</v>
      </c>
      <c r="F68" s="387">
        <f>'餘絀表(實際數)'!F68+'上月實際 '!F68</f>
        <v>0</v>
      </c>
      <c r="G68" s="387">
        <f>'餘絀表(實際數)'!G68+'上月實際 '!G68</f>
        <v>0</v>
      </c>
      <c r="H68" s="178">
        <f>'餘絀表(實際數)'!H68+'上月實際 '!H68</f>
        <v>0</v>
      </c>
      <c r="I68" s="336">
        <f>'餘絀表(實際數)'!I68+'上月實際 '!I68</f>
        <v>0</v>
      </c>
      <c r="J68" s="334">
        <f>來源餘絀表!G68</f>
        <v>0</v>
      </c>
      <c r="K68" s="228">
        <f t="shared" si="0"/>
        <v>0</v>
      </c>
    </row>
    <row r="69" spans="1:11" ht="16.8" hidden="1" outlineLevel="1">
      <c r="A69" s="207" t="s">
        <v>536</v>
      </c>
      <c r="B69" s="336">
        <f>'餘絀表(實際數)'!B69+'上月實際 '!B69</f>
        <v>0</v>
      </c>
      <c r="C69" s="336">
        <f>'餘絀表(實際數)'!C69+'上月實際 '!C69</f>
        <v>0</v>
      </c>
      <c r="D69" s="336">
        <f>'餘絀表(實際數)'!D69+'上月實際 '!D69</f>
        <v>0</v>
      </c>
      <c r="E69" s="387">
        <f>'餘絀表(實際數)'!E69+'上月實際 '!E69</f>
        <v>0</v>
      </c>
      <c r="F69" s="387">
        <f>'餘絀表(實際數)'!F69+'上月實際 '!F69</f>
        <v>0</v>
      </c>
      <c r="G69" s="387">
        <f>'餘絀表(實際數)'!G69+'上月實際 '!G69</f>
        <v>0</v>
      </c>
      <c r="H69" s="178">
        <f>'餘絀表(實際數)'!H69+'上月實際 '!H69</f>
        <v>0</v>
      </c>
      <c r="I69" s="336">
        <f>'餘絀表(實際數)'!I69+'上月實際 '!I69</f>
        <v>0</v>
      </c>
      <c r="J69" s="334">
        <f>來源餘絀表!G69</f>
        <v>0</v>
      </c>
      <c r="K69" s="228">
        <f t="shared" si="0"/>
        <v>0</v>
      </c>
    </row>
    <row r="70" spans="1:11" ht="16.8" hidden="1" outlineLevel="1">
      <c r="A70" s="207" t="s">
        <v>537</v>
      </c>
      <c r="B70" s="336">
        <f>'餘絀表(實際數)'!B70+'上月實際 '!B70</f>
        <v>0</v>
      </c>
      <c r="C70" s="336">
        <f>'餘絀表(實際數)'!C70+'上月實際 '!C70</f>
        <v>0</v>
      </c>
      <c r="D70" s="336">
        <f>'餘絀表(實際數)'!D70+'上月實際 '!D70</f>
        <v>0</v>
      </c>
      <c r="E70" s="387">
        <f>'餘絀表(實際數)'!E70+'上月實際 '!E70</f>
        <v>0</v>
      </c>
      <c r="F70" s="387">
        <f>'餘絀表(實際數)'!F70+'上月實際 '!F70</f>
        <v>0</v>
      </c>
      <c r="G70" s="387">
        <f>'餘絀表(實際數)'!G70+'上月實際 '!G70</f>
        <v>0</v>
      </c>
      <c r="H70" s="178">
        <f>'餘絀表(實際數)'!H70+'上月實際 '!H70</f>
        <v>0</v>
      </c>
      <c r="I70" s="336">
        <f>'餘絀表(實際數)'!I70+'上月實際 '!I70</f>
        <v>0</v>
      </c>
      <c r="J70" s="334">
        <f>來源餘絀表!G70</f>
        <v>0</v>
      </c>
      <c r="K70" s="228">
        <f t="shared" si="0"/>
        <v>0</v>
      </c>
    </row>
    <row r="71" spans="1:11" ht="16.8" hidden="1" outlineLevel="1">
      <c r="A71" s="207" t="s">
        <v>538</v>
      </c>
      <c r="B71" s="336">
        <f>'餘絀表(實際數)'!B71+'上月實際 '!B71</f>
        <v>0</v>
      </c>
      <c r="C71" s="336">
        <f>'餘絀表(實際數)'!C71+'上月實際 '!C71</f>
        <v>0</v>
      </c>
      <c r="D71" s="336">
        <f>'餘絀表(實際數)'!D71+'上月實際 '!D71</f>
        <v>0</v>
      </c>
      <c r="E71" s="387">
        <f>'餘絀表(實際數)'!E71+'上月實際 '!E71</f>
        <v>0</v>
      </c>
      <c r="F71" s="387">
        <f>'餘絀表(實際數)'!F71+'上月實際 '!F71</f>
        <v>0</v>
      </c>
      <c r="G71" s="387">
        <f>'餘絀表(實際數)'!G71+'上月實際 '!G71</f>
        <v>0</v>
      </c>
      <c r="H71" s="178">
        <f>'餘絀表(實際數)'!H71+'上月實際 '!H71</f>
        <v>0</v>
      </c>
      <c r="I71" s="336">
        <f>'餘絀表(實際數)'!I71+'上月實際 '!I71</f>
        <v>0</v>
      </c>
      <c r="J71" s="334">
        <f>來源餘絀表!G71</f>
        <v>0</v>
      </c>
      <c r="K71" s="228">
        <f t="shared" si="0"/>
        <v>0</v>
      </c>
    </row>
    <row r="72" spans="1:11" ht="16.8" hidden="1" outlineLevel="1">
      <c r="A72" s="207" t="s">
        <v>539</v>
      </c>
      <c r="B72" s="336">
        <f>'餘絀表(實際數)'!B72+'上月實際 '!B72</f>
        <v>0</v>
      </c>
      <c r="C72" s="336">
        <f>'餘絀表(實際數)'!C72+'上月實際 '!C72</f>
        <v>0</v>
      </c>
      <c r="D72" s="336">
        <f>'餘絀表(實際數)'!D72+'上月實際 '!D72</f>
        <v>0</v>
      </c>
      <c r="E72" s="387">
        <f>'餘絀表(實際數)'!E72+'上月實際 '!E72</f>
        <v>0</v>
      </c>
      <c r="F72" s="387">
        <f>'餘絀表(實際數)'!F72+'上月實際 '!F72</f>
        <v>0</v>
      </c>
      <c r="G72" s="387">
        <f>'餘絀表(實際數)'!G72+'上月實際 '!G72</f>
        <v>0</v>
      </c>
      <c r="H72" s="178">
        <f>'餘絀表(實際數)'!H72+'上月實際 '!H72</f>
        <v>0</v>
      </c>
      <c r="I72" s="336">
        <f>'餘絀表(實際數)'!I72+'上月實際 '!I72</f>
        <v>0</v>
      </c>
      <c r="J72" s="334">
        <f>來源餘絀表!G72</f>
        <v>0</v>
      </c>
      <c r="K72" s="228">
        <f t="shared" si="0"/>
        <v>0</v>
      </c>
    </row>
    <row r="73" spans="1:11" ht="16.8" hidden="1" outlineLevel="1">
      <c r="A73" s="208" t="s">
        <v>540</v>
      </c>
      <c r="B73" s="336">
        <f>'餘絀表(實際數)'!B73+'上月實際 '!B73</f>
        <v>0</v>
      </c>
      <c r="C73" s="336">
        <f>'餘絀表(實際數)'!C73+'上月實際 '!C73</f>
        <v>0</v>
      </c>
      <c r="D73" s="336">
        <f>'餘絀表(實際數)'!D73+'上月實際 '!D73</f>
        <v>0</v>
      </c>
      <c r="E73" s="387">
        <f>'餘絀表(實際數)'!E73+'上月實際 '!E73</f>
        <v>0</v>
      </c>
      <c r="F73" s="387">
        <f>'餘絀表(實際數)'!F73+'上月實際 '!F73</f>
        <v>0</v>
      </c>
      <c r="G73" s="387">
        <f>'餘絀表(實際數)'!G73+'上月實際 '!G73</f>
        <v>0</v>
      </c>
      <c r="H73" s="178">
        <f>'餘絀表(實際數)'!H73+'上月實際 '!H73</f>
        <v>0</v>
      </c>
      <c r="I73" s="336">
        <f>'餘絀表(實際數)'!I73+'上月實際 '!I73</f>
        <v>0</v>
      </c>
      <c r="J73" s="334">
        <f>來源餘絀表!G73</f>
        <v>0</v>
      </c>
      <c r="K73" s="228">
        <f t="shared" si="0"/>
        <v>0</v>
      </c>
    </row>
    <row r="74" spans="1:11" s="179" customFormat="1" ht="16.8" hidden="1" outlineLevel="1">
      <c r="A74" s="209" t="s">
        <v>317</v>
      </c>
      <c r="B74" s="336">
        <f>'餘絀表(實際數)'!B74+'上月實際 '!B74</f>
        <v>0</v>
      </c>
      <c r="C74" s="336">
        <f>'餘絀表(實際數)'!C74+'上月實際 '!C74</f>
        <v>0</v>
      </c>
      <c r="D74" s="336">
        <f>'餘絀表(實際數)'!D74+'上月實際 '!D74</f>
        <v>0</v>
      </c>
      <c r="E74" s="387">
        <f>'餘絀表(實際數)'!E74+'上月實際 '!E74</f>
        <v>0</v>
      </c>
      <c r="F74" s="387">
        <f>'餘絀表(實際數)'!F74+'上月實際 '!F74</f>
        <v>0</v>
      </c>
      <c r="G74" s="387">
        <f>'餘絀表(實際數)'!G74+'上月實際 '!G74</f>
        <v>0</v>
      </c>
      <c r="H74" s="178">
        <f>'餘絀表(實際數)'!H74+'上月實際 '!H74</f>
        <v>0</v>
      </c>
      <c r="I74" s="336">
        <f>'餘絀表(實際數)'!I74+'上月實際 '!I74</f>
        <v>0</v>
      </c>
      <c r="J74" s="334">
        <f>來源餘絀表!G74</f>
        <v>0</v>
      </c>
      <c r="K74" s="228">
        <f t="shared" si="0"/>
        <v>0</v>
      </c>
    </row>
    <row r="75" spans="1:11" ht="16.8" collapsed="1">
      <c r="A75" s="210" t="s">
        <v>541</v>
      </c>
      <c r="B75" s="336">
        <f>'餘絀表(實際數)'!B75+'上月實際 '!B75</f>
        <v>0</v>
      </c>
      <c r="C75" s="336">
        <f>'餘絀表(實際數)'!C75+'上月實際 '!C75</f>
        <v>0</v>
      </c>
      <c r="D75" s="336">
        <f>'餘絀表(實際數)'!D75+'上月實際 '!D75</f>
        <v>0</v>
      </c>
      <c r="E75" s="387">
        <f>'餘絀表(實際數)'!E75+'上月實際 '!E75</f>
        <v>0</v>
      </c>
      <c r="F75" s="387">
        <f>'餘絀表(實際數)'!F75+'上月實際 '!F75</f>
        <v>0</v>
      </c>
      <c r="G75" s="387">
        <f>'餘絀表(實際數)'!G75+'上月實際 '!G75</f>
        <v>0</v>
      </c>
      <c r="H75" s="178">
        <f>'餘絀表(實際數)'!H75+'上月實際 '!H75</f>
        <v>0</v>
      </c>
      <c r="I75" s="336">
        <f>'餘絀表(實際數)'!I75+'上月實際 '!I75</f>
        <v>0</v>
      </c>
      <c r="J75" s="334">
        <f>來源餘絀表!G75</f>
        <v>0</v>
      </c>
      <c r="K75" s="228">
        <f t="shared" si="0"/>
        <v>0</v>
      </c>
    </row>
    <row r="76" spans="1:11" ht="16.8">
      <c r="A76" s="211" t="s">
        <v>579</v>
      </c>
      <c r="B76" s="336">
        <f>'餘絀表(實際數)'!B76+'上月實際 '!B76</f>
        <v>0</v>
      </c>
      <c r="C76" s="336">
        <f>'餘絀表(實際數)'!C76+'上月實際 '!C76</f>
        <v>0</v>
      </c>
      <c r="D76" s="336">
        <f>'餘絀表(實際數)'!D76+'上月實際 '!D76</f>
        <v>0</v>
      </c>
      <c r="E76" s="387">
        <f>'餘絀表(實際數)'!E76+'上月實際 '!E76</f>
        <v>0</v>
      </c>
      <c r="F76" s="387">
        <f>'餘絀表(實際數)'!F76+'上月實際 '!F76</f>
        <v>0</v>
      </c>
      <c r="G76" s="387">
        <f>'餘絀表(實際數)'!G76+'上月實際 '!G76</f>
        <v>0</v>
      </c>
      <c r="H76" s="178">
        <f>'餘絀表(實際數)'!H76+'上月實際 '!H76</f>
        <v>0</v>
      </c>
      <c r="I76" s="336">
        <f>'餘絀表(實際數)'!I76+'上月實際 '!I76</f>
        <v>0</v>
      </c>
      <c r="J76" s="334">
        <f>來源餘絀表!G76</f>
        <v>0</v>
      </c>
      <c r="K76" s="228">
        <f t="shared" ref="K76:K87" si="1">I76-J76</f>
        <v>0</v>
      </c>
    </row>
    <row r="77" spans="1:11" ht="16.8">
      <c r="A77" s="211" t="s">
        <v>580</v>
      </c>
      <c r="B77" s="336">
        <f>'餘絀表(實際數)'!B77+'上月實際 '!B77</f>
        <v>0</v>
      </c>
      <c r="C77" s="336">
        <f>'餘絀表(實際數)'!C77+'上月實際 '!C77</f>
        <v>0</v>
      </c>
      <c r="D77" s="336">
        <f>'餘絀表(實際數)'!D77+'上月實際 '!D77</f>
        <v>0</v>
      </c>
      <c r="E77" s="387">
        <f>'餘絀表(實際數)'!E77+'上月實際 '!E77</f>
        <v>0</v>
      </c>
      <c r="F77" s="387">
        <f>'餘絀表(實際數)'!F77+'上月實際 '!F77</f>
        <v>0</v>
      </c>
      <c r="G77" s="387">
        <f>'餘絀表(實際數)'!G77+'上月實際 '!G77</f>
        <v>0</v>
      </c>
      <c r="H77" s="178">
        <f>'餘絀表(實際數)'!H77+'上月實際 '!H77</f>
        <v>0</v>
      </c>
      <c r="I77" s="336">
        <f>'餘絀表(實際數)'!I77+'上月實際 '!I77</f>
        <v>0</v>
      </c>
      <c r="J77" s="334">
        <f>來源餘絀表!G77</f>
        <v>0</v>
      </c>
      <c r="K77" s="228">
        <f t="shared" si="1"/>
        <v>0</v>
      </c>
    </row>
    <row r="78" spans="1:11" ht="16.8">
      <c r="A78" s="211" t="s">
        <v>581</v>
      </c>
      <c r="B78" s="336">
        <f>'餘絀表(實際數)'!B78+'上月實際 '!B78</f>
        <v>0</v>
      </c>
      <c r="C78" s="336">
        <f>'餘絀表(實際數)'!C78+'上月實際 '!C78</f>
        <v>0</v>
      </c>
      <c r="D78" s="336">
        <f>'餘絀表(實際數)'!D78+'上月實際 '!D78</f>
        <v>0</v>
      </c>
      <c r="E78" s="387">
        <f>'餘絀表(實際數)'!E78+'上月實際 '!E78</f>
        <v>0</v>
      </c>
      <c r="F78" s="387">
        <f>'餘絀表(實際數)'!F78+'上月實際 '!F78</f>
        <v>0</v>
      </c>
      <c r="G78" s="387">
        <f>'餘絀表(實際數)'!G78+'上月實際 '!G78</f>
        <v>0</v>
      </c>
      <c r="H78" s="178">
        <f>'餘絀表(實際數)'!H78+'上月實際 '!H78</f>
        <v>0</v>
      </c>
      <c r="I78" s="336">
        <f>'餘絀表(實際數)'!I78+'上月實際 '!I78</f>
        <v>0</v>
      </c>
      <c r="J78" s="334">
        <f>來源餘絀表!G78</f>
        <v>0</v>
      </c>
      <c r="K78" s="228">
        <f t="shared" si="1"/>
        <v>0</v>
      </c>
    </row>
    <row r="79" spans="1:11" ht="16.8">
      <c r="A79" s="212" t="s">
        <v>582</v>
      </c>
      <c r="B79" s="336">
        <f>'餘絀表(實際數)'!B79+'上月實際 '!B79</f>
        <v>0</v>
      </c>
      <c r="C79" s="336">
        <f>'餘絀表(實際數)'!C79+'上月實際 '!C79</f>
        <v>0</v>
      </c>
      <c r="D79" s="336">
        <f>'餘絀表(實際數)'!D79+'上月實際 '!D79</f>
        <v>0</v>
      </c>
      <c r="E79" s="387">
        <f>'餘絀表(實際數)'!E79+'上月實際 '!E79</f>
        <v>0</v>
      </c>
      <c r="F79" s="387">
        <f>'餘絀表(實際數)'!F79+'上月實際 '!F79</f>
        <v>0</v>
      </c>
      <c r="G79" s="387">
        <f>'餘絀表(實際數)'!G79+'上月實際 '!G79</f>
        <v>0</v>
      </c>
      <c r="H79" s="178">
        <f>'餘絀表(實際數)'!H79+'上月實際 '!H79</f>
        <v>0</v>
      </c>
      <c r="I79" s="336">
        <f>'餘絀表(實際數)'!I79+'上月實際 '!I79</f>
        <v>0</v>
      </c>
      <c r="J79" s="334">
        <f>來源餘絀表!G79</f>
        <v>0</v>
      </c>
      <c r="K79" s="228">
        <f t="shared" si="1"/>
        <v>0</v>
      </c>
    </row>
    <row r="80" spans="1:11" ht="16.8">
      <c r="A80" s="212" t="s">
        <v>583</v>
      </c>
      <c r="B80" s="336">
        <f>'餘絀表(實際數)'!B80+'上月實際 '!B80</f>
        <v>0</v>
      </c>
      <c r="C80" s="336">
        <f>'餘絀表(實際數)'!C80+'上月實際 '!C80</f>
        <v>0</v>
      </c>
      <c r="D80" s="336">
        <f>'餘絀表(實際數)'!D80+'上月實際 '!D80</f>
        <v>0</v>
      </c>
      <c r="E80" s="387">
        <f>'餘絀表(實際數)'!E80+'上月實際 '!E80</f>
        <v>0</v>
      </c>
      <c r="F80" s="387">
        <f>'餘絀表(實際數)'!F80+'上月實際 '!F80</f>
        <v>0</v>
      </c>
      <c r="G80" s="387">
        <f>'餘絀表(實際數)'!G80+'上月實際 '!G80</f>
        <v>0</v>
      </c>
      <c r="H80" s="178">
        <f>'餘絀表(實際數)'!H80+'上月實際 '!H80</f>
        <v>0</v>
      </c>
      <c r="I80" s="336">
        <f>'餘絀表(實際數)'!I80+'上月實際 '!I80</f>
        <v>0</v>
      </c>
      <c r="J80" s="334">
        <f>來源餘絀表!G80</f>
        <v>0</v>
      </c>
      <c r="K80" s="228">
        <f t="shared" si="1"/>
        <v>0</v>
      </c>
    </row>
    <row r="81" spans="1:11" ht="16.8">
      <c r="A81" s="212" t="s">
        <v>584</v>
      </c>
      <c r="B81" s="336">
        <f>'餘絀表(實際數)'!B81+'上月實際 '!B81</f>
        <v>0</v>
      </c>
      <c r="C81" s="336">
        <f>'餘絀表(實際數)'!C81+'上月實際 '!C81</f>
        <v>0</v>
      </c>
      <c r="D81" s="336">
        <f>'餘絀表(實際數)'!D81+'上月實際 '!D81</f>
        <v>0</v>
      </c>
      <c r="E81" s="387">
        <f>'餘絀表(實際數)'!E81+'上月實際 '!E81</f>
        <v>0</v>
      </c>
      <c r="F81" s="387">
        <f>'餘絀表(實際數)'!F81+'上月實際 '!F81</f>
        <v>0</v>
      </c>
      <c r="G81" s="387">
        <f>'餘絀表(實際數)'!G81+'上月實際 '!G81</f>
        <v>0</v>
      </c>
      <c r="H81" s="178">
        <f>'餘絀表(實際數)'!H81+'上月實際 '!H81</f>
        <v>0</v>
      </c>
      <c r="I81" s="336">
        <f>'餘絀表(實際數)'!I81+'上月實際 '!I81</f>
        <v>0</v>
      </c>
      <c r="J81" s="334">
        <f>來源餘絀表!G81</f>
        <v>0</v>
      </c>
      <c r="K81" s="228">
        <f t="shared" si="1"/>
        <v>0</v>
      </c>
    </row>
    <row r="82" spans="1:11" ht="16.8">
      <c r="A82" s="212" t="s">
        <v>585</v>
      </c>
      <c r="B82" s="336">
        <f>'餘絀表(實際數)'!B82+'上月實際 '!B82</f>
        <v>0</v>
      </c>
      <c r="C82" s="336">
        <f>'餘絀表(實際數)'!C82+'上月實際 '!C82</f>
        <v>0</v>
      </c>
      <c r="D82" s="336">
        <f>'餘絀表(實際數)'!D82+'上月實際 '!D82</f>
        <v>0</v>
      </c>
      <c r="E82" s="387">
        <f>'餘絀表(實際數)'!E82+'上月實際 '!E82</f>
        <v>0</v>
      </c>
      <c r="F82" s="387">
        <f>'餘絀表(實際數)'!F82+'上月實際 '!F82</f>
        <v>0</v>
      </c>
      <c r="G82" s="387">
        <f>'餘絀表(實際數)'!G82+'上月實際 '!G82</f>
        <v>0</v>
      </c>
      <c r="H82" s="178">
        <f>'餘絀表(實際數)'!H82+'上月實際 '!H82</f>
        <v>0</v>
      </c>
      <c r="I82" s="336">
        <f>'餘絀表(實際數)'!I82+'上月實際 '!I82</f>
        <v>0</v>
      </c>
      <c r="J82" s="334">
        <f>來源餘絀表!G82</f>
        <v>0</v>
      </c>
      <c r="K82" s="228">
        <f t="shared" si="1"/>
        <v>0</v>
      </c>
    </row>
    <row r="83" spans="1:11" ht="16.8">
      <c r="A83" s="210" t="s">
        <v>586</v>
      </c>
      <c r="B83" s="336">
        <f>'餘絀表(實際數)'!B83+'上月實際 '!B83</f>
        <v>0</v>
      </c>
      <c r="C83" s="336">
        <f>'餘絀表(實際數)'!C83+'上月實際 '!C83</f>
        <v>0</v>
      </c>
      <c r="D83" s="336">
        <f>'餘絀表(實際數)'!D83+'上月實際 '!D83</f>
        <v>0</v>
      </c>
      <c r="E83" s="387">
        <f>'餘絀表(實際數)'!E83+'上月實際 '!E83</f>
        <v>0</v>
      </c>
      <c r="F83" s="387">
        <f>'餘絀表(實際數)'!F83+'上月實際 '!F83</f>
        <v>0</v>
      </c>
      <c r="G83" s="387">
        <f>'餘絀表(實際數)'!G83+'上月實際 '!G83</f>
        <v>0</v>
      </c>
      <c r="H83" s="178">
        <f>'餘絀表(實際數)'!H83+'上月實際 '!H83</f>
        <v>0</v>
      </c>
      <c r="I83" s="336">
        <f>'餘絀表(實際數)'!I83+'上月實際 '!I83</f>
        <v>0</v>
      </c>
      <c r="J83" s="334">
        <f>來源餘絀表!G83</f>
        <v>15187368485</v>
      </c>
      <c r="K83" s="228">
        <f t="shared" si="1"/>
        <v>-15187368485</v>
      </c>
    </row>
    <row r="84" spans="1:11" ht="16.8">
      <c r="A84" s="210" t="s">
        <v>587</v>
      </c>
      <c r="B84" s="336">
        <f>'餘絀表(實際數)'!B84+'上月實際 '!B84</f>
        <v>0</v>
      </c>
      <c r="C84" s="336">
        <f>'餘絀表(實際數)'!C84+'上月實際 '!C84</f>
        <v>0</v>
      </c>
      <c r="D84" s="336">
        <f>'餘絀表(實際數)'!D84+'上月實際 '!D84</f>
        <v>0</v>
      </c>
      <c r="E84" s="387">
        <f>'餘絀表(實際數)'!E84+'上月實際 '!E84</f>
        <v>0</v>
      </c>
      <c r="F84" s="387">
        <f>'餘絀表(實際數)'!F84+'上月實際 '!F84</f>
        <v>0</v>
      </c>
      <c r="G84" s="387">
        <f>'餘絀表(實際數)'!G84+'上月實際 '!G84</f>
        <v>0</v>
      </c>
      <c r="H84" s="178">
        <f>'餘絀表(實際數)'!H84+'上月實際 '!H84</f>
        <v>0</v>
      </c>
      <c r="I84" s="336">
        <f>'餘絀表(實際數)'!I84+'上月實際 '!I84</f>
        <v>0</v>
      </c>
      <c r="J84" s="334">
        <f>來源餘絀表!G84</f>
        <v>15187368485</v>
      </c>
      <c r="K84" s="228">
        <f t="shared" si="1"/>
        <v>-15187368485</v>
      </c>
    </row>
    <row r="85" spans="1:11" s="164" customFormat="1" ht="16.8">
      <c r="A85" s="213" t="s">
        <v>947</v>
      </c>
      <c r="B85" s="214">
        <f t="shared" ref="B85:H85" si="2">B10-B29</f>
        <v>2412743466</v>
      </c>
      <c r="C85" s="214">
        <f t="shared" si="2"/>
        <v>-8359684</v>
      </c>
      <c r="D85" s="214">
        <f t="shared" si="2"/>
        <v>235754160</v>
      </c>
      <c r="E85" s="255">
        <f t="shared" si="2"/>
        <v>0</v>
      </c>
      <c r="F85" s="255">
        <f t="shared" si="2"/>
        <v>-1302005458</v>
      </c>
      <c r="G85" s="255">
        <f t="shared" si="2"/>
        <v>3021463281</v>
      </c>
      <c r="H85" s="214">
        <f t="shared" si="2"/>
        <v>2153504927</v>
      </c>
      <c r="I85" s="214">
        <f>SUM(B85:H85)</f>
        <v>6513100692</v>
      </c>
      <c r="J85" s="335">
        <f>來源餘絀表!G85</f>
        <v>6513100692</v>
      </c>
      <c r="K85" s="228">
        <f t="shared" si="1"/>
        <v>0</v>
      </c>
    </row>
    <row r="86" spans="1:11" s="164" customFormat="1" ht="16.8">
      <c r="A86" s="213" t="s">
        <v>588</v>
      </c>
      <c r="B86" s="181">
        <f>B100+B101</f>
        <v>15190180863.120001</v>
      </c>
      <c r="C86" s="181">
        <f t="shared" ref="C86:H86" si="3">C100+C101</f>
        <v>254990682</v>
      </c>
      <c r="D86" s="181">
        <f>D100+D101</f>
        <v>6826340414</v>
      </c>
      <c r="E86" s="254">
        <f t="shared" si="3"/>
        <v>0</v>
      </c>
      <c r="F86" s="254">
        <f t="shared" si="3"/>
        <v>-1172836395</v>
      </c>
      <c r="G86" s="254">
        <f>G100+G101</f>
        <v>976405561.89999998</v>
      </c>
      <c r="H86" s="181">
        <f t="shared" si="3"/>
        <v>34384876635</v>
      </c>
      <c r="I86" s="181">
        <f>SUM(B86:H86)</f>
        <v>56459957761.019997</v>
      </c>
      <c r="J86" s="335">
        <f>來源餘絀表!G86</f>
        <v>56459957761.019997</v>
      </c>
      <c r="K86" s="228">
        <f t="shared" si="1"/>
        <v>0</v>
      </c>
    </row>
    <row r="87" spans="1:11" s="164" customFormat="1" ht="16.8">
      <c r="A87" s="213" t="s">
        <v>589</v>
      </c>
      <c r="B87" s="898">
        <f t="shared" ref="B87:H87" si="4">B85+B86</f>
        <v>17602924329.119999</v>
      </c>
      <c r="C87" s="898">
        <f t="shared" si="4"/>
        <v>246630998</v>
      </c>
      <c r="D87" s="898">
        <f t="shared" si="4"/>
        <v>7062094574</v>
      </c>
      <c r="E87" s="899">
        <f t="shared" si="4"/>
        <v>0</v>
      </c>
      <c r="F87" s="899">
        <f t="shared" si="4"/>
        <v>-2474841853</v>
      </c>
      <c r="G87" s="899">
        <f t="shared" si="4"/>
        <v>3997868842.9000001</v>
      </c>
      <c r="H87" s="898">
        <f t="shared" si="4"/>
        <v>36538381562</v>
      </c>
      <c r="I87" s="181">
        <f>SUM(B87:H87)</f>
        <v>62973058453.019997</v>
      </c>
      <c r="J87" s="335">
        <f>來源餘絀表!G88</f>
        <v>62973058453.019997</v>
      </c>
      <c r="K87" s="228">
        <f t="shared" si="1"/>
        <v>0</v>
      </c>
    </row>
    <row r="88" spans="1:11">
      <c r="A88" s="163" t="s">
        <v>590</v>
      </c>
      <c r="B88" s="215"/>
      <c r="C88" s="215"/>
      <c r="D88" s="322"/>
      <c r="E88" s="568"/>
      <c r="F88" s="568"/>
      <c r="G88" s="568"/>
      <c r="H88" s="215"/>
      <c r="I88" s="1015"/>
    </row>
    <row r="89" spans="1:11">
      <c r="A89" s="1013" t="s">
        <v>610</v>
      </c>
      <c r="B89" s="323"/>
      <c r="C89" s="324"/>
      <c r="D89" s="1014"/>
      <c r="E89" s="578"/>
      <c r="F89" s="578"/>
      <c r="G89" s="578"/>
      <c r="H89" s="324"/>
      <c r="I89" s="1015"/>
    </row>
    <row r="90" spans="1:11">
      <c r="A90" s="1013" t="s">
        <v>611</v>
      </c>
      <c r="B90" s="324"/>
      <c r="C90" s="324"/>
      <c r="D90" s="1014"/>
      <c r="E90" s="578"/>
      <c r="F90" s="578"/>
      <c r="G90" s="578"/>
      <c r="H90" s="324"/>
      <c r="I90" s="1015"/>
    </row>
    <row r="91" spans="1:11">
      <c r="A91" s="1013" t="s">
        <v>612</v>
      </c>
      <c r="B91" s="324"/>
      <c r="C91" s="324"/>
      <c r="D91" s="1014"/>
      <c r="E91" s="578"/>
      <c r="F91" s="578"/>
      <c r="G91" s="578"/>
      <c r="H91" s="324"/>
      <c r="I91" s="1015"/>
    </row>
    <row r="92" spans="1:11">
      <c r="A92" s="1013" t="s">
        <v>613</v>
      </c>
      <c r="B92" s="324"/>
      <c r="C92" s="324"/>
      <c r="D92" s="1014"/>
      <c r="E92" s="578"/>
      <c r="F92" s="578"/>
      <c r="G92" s="578"/>
      <c r="H92" s="324"/>
      <c r="I92" s="1015"/>
    </row>
    <row r="93" spans="1:11">
      <c r="A93" s="1013" t="s">
        <v>614</v>
      </c>
      <c r="B93" s="324"/>
      <c r="C93" s="324"/>
      <c r="D93" s="1014"/>
      <c r="E93" s="578"/>
      <c r="F93" s="578"/>
      <c r="G93" s="578"/>
      <c r="H93" s="324"/>
      <c r="I93" s="1015"/>
    </row>
    <row r="94" spans="1:11">
      <c r="A94" s="1013" t="s">
        <v>615</v>
      </c>
      <c r="B94" s="324"/>
      <c r="C94" s="324"/>
      <c r="D94" s="1014"/>
      <c r="E94" s="578"/>
      <c r="F94" s="578"/>
      <c r="G94" s="578"/>
      <c r="H94" s="324"/>
      <c r="I94" s="1015"/>
    </row>
    <row r="95" spans="1:11">
      <c r="A95" s="1013" t="s">
        <v>616</v>
      </c>
      <c r="B95" s="324"/>
      <c r="C95" s="324"/>
      <c r="D95" s="1014"/>
      <c r="E95" s="578"/>
      <c r="F95" s="578"/>
      <c r="G95" s="578"/>
      <c r="H95" s="324"/>
      <c r="I95" s="1015"/>
    </row>
    <row r="96" spans="1:11">
      <c r="A96" s="1013" t="s">
        <v>617</v>
      </c>
      <c r="B96" s="1016"/>
      <c r="C96" s="1016"/>
      <c r="D96" s="1016"/>
      <c r="E96" s="1016"/>
      <c r="F96" s="1016"/>
      <c r="G96" s="1016"/>
      <c r="H96" s="1016"/>
      <c r="I96" s="1015"/>
    </row>
    <row r="97" spans="1:10">
      <c r="A97" s="1013" t="s">
        <v>618</v>
      </c>
      <c r="B97" s="324"/>
      <c r="C97" s="324"/>
      <c r="D97" s="1014"/>
      <c r="E97" s="578"/>
      <c r="F97" s="578"/>
      <c r="G97" s="578"/>
      <c r="H97" s="324"/>
      <c r="I97" s="1015"/>
    </row>
    <row r="98" spans="1:10">
      <c r="A98" s="1013" t="s">
        <v>619</v>
      </c>
      <c r="B98" s="324"/>
      <c r="C98" s="324"/>
      <c r="D98" s="1014"/>
      <c r="E98" s="578"/>
      <c r="F98" s="578"/>
      <c r="G98" s="578"/>
      <c r="H98" s="324"/>
      <c r="I98" s="1015"/>
    </row>
    <row r="99" spans="1:10">
      <c r="A99" s="1013" t="s">
        <v>620</v>
      </c>
      <c r="B99" s="324"/>
      <c r="C99" s="324"/>
      <c r="D99" s="1014"/>
      <c r="E99" s="578"/>
      <c r="F99" s="578"/>
      <c r="G99" s="578"/>
      <c r="H99" s="324"/>
      <c r="I99" s="1015"/>
    </row>
    <row r="100" spans="1:10">
      <c r="A100" s="1017" t="s">
        <v>591</v>
      </c>
      <c r="B100" s="324">
        <f t="shared" ref="B100:H100" si="5">SUM(B88:B99)</f>
        <v>0</v>
      </c>
      <c r="C100" s="324">
        <f t="shared" si="5"/>
        <v>0</v>
      </c>
      <c r="D100" s="1018">
        <f t="shared" si="5"/>
        <v>0</v>
      </c>
      <c r="E100" s="578">
        <f t="shared" si="5"/>
        <v>0</v>
      </c>
      <c r="F100" s="578">
        <f t="shared" si="5"/>
        <v>0</v>
      </c>
      <c r="G100" s="578">
        <f t="shared" si="5"/>
        <v>0</v>
      </c>
      <c r="H100" s="324">
        <f t="shared" si="5"/>
        <v>0</v>
      </c>
      <c r="I100" s="1018">
        <f>SUM(B100:H100)</f>
        <v>0</v>
      </c>
      <c r="J100" s="987"/>
    </row>
    <row r="101" spans="1:10">
      <c r="A101" s="1019" t="str">
        <f>'餘絀表(實際數)'!A102</f>
        <v>105年底累積餘絀</v>
      </c>
      <c r="B101" s="1019">
        <f>'餘絀表(實際數)'!B102</f>
        <v>15190180863.120001</v>
      </c>
      <c r="C101" s="1019">
        <f>'餘絀表(實際數)'!C102</f>
        <v>254990682</v>
      </c>
      <c r="D101" s="1019">
        <f>'餘絀表(實際數)'!D102</f>
        <v>6826340414</v>
      </c>
      <c r="E101" s="1020">
        <f>'餘絀表(實際數)'!E102</f>
        <v>0</v>
      </c>
      <c r="F101" s="1020">
        <f>'餘絀表(實際數)'!F102</f>
        <v>-1172836395</v>
      </c>
      <c r="G101" s="1020">
        <v>976405561.89999998</v>
      </c>
      <c r="H101" s="1019">
        <v>34384876635</v>
      </c>
      <c r="I101" s="1019">
        <f>'餘絀表(實際數)'!I102</f>
        <v>56459957761.019997</v>
      </c>
    </row>
    <row r="102" spans="1:10">
      <c r="A102" s="219"/>
    </row>
    <row r="103" spans="1:10">
      <c r="A103" s="220"/>
    </row>
    <row r="104" spans="1:10">
      <c r="A104" s="220"/>
    </row>
    <row r="105" spans="1:10">
      <c r="A105" s="220"/>
    </row>
    <row r="106" spans="1:10">
      <c r="A106" s="220"/>
    </row>
    <row r="107" spans="1:10">
      <c r="A107" s="220"/>
    </row>
    <row r="108" spans="1:10" ht="21" customHeight="1">
      <c r="A108" s="221"/>
    </row>
    <row r="109" spans="1:10">
      <c r="A109" s="222"/>
    </row>
    <row r="110" spans="1:10">
      <c r="A110" s="223"/>
    </row>
    <row r="111" spans="1:10">
      <c r="A111" s="223"/>
    </row>
    <row r="112" spans="1:10">
      <c r="A112" s="223"/>
    </row>
    <row r="113" spans="1:1">
      <c r="A113" s="223"/>
    </row>
    <row r="114" spans="1:1">
      <c r="A114" s="219"/>
    </row>
    <row r="115" spans="1:1">
      <c r="A115" s="219"/>
    </row>
    <row r="116" spans="1:1">
      <c r="A116" s="224"/>
    </row>
    <row r="117" spans="1:1">
      <c r="A117" s="219"/>
    </row>
    <row r="118" spans="1:1">
      <c r="A118" s="219"/>
    </row>
    <row r="119" spans="1:1">
      <c r="A119" s="219"/>
    </row>
    <row r="120" spans="1:1">
      <c r="A120" s="219"/>
    </row>
    <row r="121" spans="1:1">
      <c r="A121" s="219"/>
    </row>
    <row r="122" spans="1:1">
      <c r="A122" s="219"/>
    </row>
    <row r="123" spans="1:1">
      <c r="A123" s="219"/>
    </row>
    <row r="124" spans="1:1">
      <c r="A124" s="219"/>
    </row>
    <row r="125" spans="1:1">
      <c r="A125" s="219"/>
    </row>
    <row r="126" spans="1:1">
      <c r="A126" s="219"/>
    </row>
    <row r="127" spans="1:1">
      <c r="A127" s="219"/>
    </row>
    <row r="128" spans="1:1">
      <c r="A128" s="219"/>
    </row>
    <row r="129" spans="1:1">
      <c r="A129" s="219"/>
    </row>
    <row r="130" spans="1:1">
      <c r="A130" s="223"/>
    </row>
    <row r="131" spans="1:1">
      <c r="A131" s="223"/>
    </row>
    <row r="132" spans="1:1">
      <c r="A132" s="223"/>
    </row>
    <row r="133" spans="1:1">
      <c r="A133" s="223"/>
    </row>
    <row r="134" spans="1:1">
      <c r="A134" s="223"/>
    </row>
    <row r="135" spans="1:1">
      <c r="A135" s="223"/>
    </row>
    <row r="136" spans="1:1">
      <c r="A136" s="223"/>
    </row>
    <row r="137" spans="1:1">
      <c r="A137" s="223"/>
    </row>
    <row r="138" spans="1:1">
      <c r="A138" s="223"/>
    </row>
    <row r="139" spans="1:1">
      <c r="A139" s="223"/>
    </row>
    <row r="140" spans="1:1">
      <c r="A140" s="223"/>
    </row>
    <row r="141" spans="1:1">
      <c r="A141" s="223"/>
    </row>
    <row r="142" spans="1:1">
      <c r="A142" s="223"/>
    </row>
    <row r="143" spans="1:1">
      <c r="A143" s="223"/>
    </row>
    <row r="144" spans="1:1">
      <c r="A144" s="223"/>
    </row>
    <row r="145" spans="1:1">
      <c r="A145" s="223"/>
    </row>
    <row r="146" spans="1:1">
      <c r="A146" s="223"/>
    </row>
    <row r="147" spans="1:1">
      <c r="A147" s="223"/>
    </row>
    <row r="148" spans="1:1">
      <c r="A148" s="223"/>
    </row>
    <row r="149" spans="1:1">
      <c r="A149" s="223"/>
    </row>
    <row r="150" spans="1:1">
      <c r="A150" s="223"/>
    </row>
    <row r="151" spans="1:1">
      <c r="A151" s="223"/>
    </row>
    <row r="152" spans="1:1">
      <c r="A152" s="223"/>
    </row>
    <row r="153" spans="1:1">
      <c r="A153" s="223"/>
    </row>
    <row r="154" spans="1:1">
      <c r="A154" s="223"/>
    </row>
    <row r="155" spans="1:1">
      <c r="A155" s="223"/>
    </row>
    <row r="156" spans="1:1">
      <c r="A156" s="223"/>
    </row>
    <row r="157" spans="1:1">
      <c r="A157" s="223"/>
    </row>
    <row r="158" spans="1:1">
      <c r="A158" s="223"/>
    </row>
    <row r="159" spans="1:1">
      <c r="A159" s="223"/>
    </row>
    <row r="160" spans="1:1">
      <c r="A160" s="223"/>
    </row>
    <row r="161" spans="1:1">
      <c r="A161" s="223"/>
    </row>
    <row r="162" spans="1:1">
      <c r="A162" s="223"/>
    </row>
    <row r="163" spans="1:1">
      <c r="A163" s="223"/>
    </row>
    <row r="164" spans="1:1">
      <c r="A164" s="223"/>
    </row>
    <row r="165" spans="1:1">
      <c r="A165" s="223"/>
    </row>
    <row r="166" spans="1:1">
      <c r="A166" s="223"/>
    </row>
    <row r="167" spans="1:1">
      <c r="A167" s="223"/>
    </row>
    <row r="168" spans="1:1">
      <c r="A168" s="223"/>
    </row>
    <row r="169" spans="1:1">
      <c r="A169" s="223"/>
    </row>
    <row r="170" spans="1:1">
      <c r="A170" s="223"/>
    </row>
    <row r="171" spans="1:1">
      <c r="A171" s="223"/>
    </row>
    <row r="172" spans="1:1">
      <c r="A172" s="223"/>
    </row>
    <row r="173" spans="1:1">
      <c r="A173" s="223"/>
    </row>
    <row r="174" spans="1:1">
      <c r="A174" s="223"/>
    </row>
    <row r="175" spans="1:1">
      <c r="A175" s="223"/>
    </row>
    <row r="176" spans="1:1">
      <c r="A176" s="223"/>
    </row>
    <row r="177" spans="1:1">
      <c r="A177" s="223"/>
    </row>
    <row r="178" spans="1:1">
      <c r="A178" s="223"/>
    </row>
    <row r="179" spans="1:1">
      <c r="A179" s="223"/>
    </row>
    <row r="180" spans="1:1">
      <c r="A180" s="223"/>
    </row>
    <row r="181" spans="1:1">
      <c r="A181" s="223"/>
    </row>
    <row r="182" spans="1:1">
      <c r="A182" s="223"/>
    </row>
    <row r="183" spans="1:1">
      <c r="A183" s="223"/>
    </row>
    <row r="184" spans="1:1">
      <c r="A184" s="223"/>
    </row>
    <row r="185" spans="1:1">
      <c r="A185" s="223"/>
    </row>
    <row r="186" spans="1:1">
      <c r="A186" s="223"/>
    </row>
    <row r="187" spans="1:1">
      <c r="A187" s="223"/>
    </row>
    <row r="188" spans="1:1">
      <c r="A188" s="223"/>
    </row>
    <row r="189" spans="1:1">
      <c r="A189" s="223"/>
    </row>
    <row r="190" spans="1:1">
      <c r="A190" s="223"/>
    </row>
    <row r="191" spans="1:1">
      <c r="A191" s="223"/>
    </row>
    <row r="192" spans="1:1">
      <c r="A192" s="223"/>
    </row>
    <row r="193" spans="1:1">
      <c r="A193" s="223"/>
    </row>
    <row r="194" spans="1:1">
      <c r="A194" s="223"/>
    </row>
    <row r="195" spans="1:1">
      <c r="A195" s="223"/>
    </row>
    <row r="196" spans="1:1">
      <c r="A196" s="223"/>
    </row>
    <row r="197" spans="1:1">
      <c r="A197" s="223"/>
    </row>
    <row r="198" spans="1:1">
      <c r="A198" s="223"/>
    </row>
    <row r="199" spans="1:1">
      <c r="A199" s="223"/>
    </row>
    <row r="200" spans="1:1">
      <c r="A200" s="223"/>
    </row>
    <row r="201" spans="1:1">
      <c r="A201" s="223"/>
    </row>
    <row r="202" spans="1:1">
      <c r="A202" s="223"/>
    </row>
    <row r="203" spans="1:1">
      <c r="A203" s="223"/>
    </row>
    <row r="204" spans="1:1">
      <c r="A204" s="223"/>
    </row>
    <row r="205" spans="1:1">
      <c r="A205" s="223"/>
    </row>
    <row r="206" spans="1:1">
      <c r="A206" s="223"/>
    </row>
    <row r="207" spans="1:1">
      <c r="A207" s="223"/>
    </row>
    <row r="208" spans="1:1">
      <c r="A208" s="223"/>
    </row>
    <row r="209" spans="1:1">
      <c r="A209" s="223"/>
    </row>
    <row r="210" spans="1:1">
      <c r="A210" s="223"/>
    </row>
    <row r="211" spans="1:1">
      <c r="A211" s="223"/>
    </row>
    <row r="212" spans="1:1">
      <c r="A212" s="223"/>
    </row>
    <row r="213" spans="1:1">
      <c r="A213" s="223"/>
    </row>
    <row r="214" spans="1:1">
      <c r="A214" s="223"/>
    </row>
    <row r="215" spans="1:1">
      <c r="A215" s="223"/>
    </row>
    <row r="216" spans="1:1">
      <c r="A216" s="223"/>
    </row>
    <row r="217" spans="1:1">
      <c r="A217" s="223"/>
    </row>
    <row r="218" spans="1:1">
      <c r="A218" s="223"/>
    </row>
    <row r="219" spans="1:1">
      <c r="A219" s="223"/>
    </row>
    <row r="220" spans="1:1">
      <c r="A220" s="223"/>
    </row>
    <row r="221" spans="1:1">
      <c r="A221" s="223"/>
    </row>
    <row r="222" spans="1:1">
      <c r="A222" s="223"/>
    </row>
    <row r="223" spans="1:1">
      <c r="A223" s="223"/>
    </row>
    <row r="224" spans="1:1">
      <c r="A224" s="223"/>
    </row>
    <row r="225" spans="1:1">
      <c r="A225" s="223"/>
    </row>
    <row r="226" spans="1:1">
      <c r="A226" s="223"/>
    </row>
    <row r="227" spans="1:1">
      <c r="A227" s="223"/>
    </row>
    <row r="228" spans="1:1">
      <c r="A228" s="223"/>
    </row>
    <row r="229" spans="1:1">
      <c r="A229" s="223"/>
    </row>
    <row r="230" spans="1:1">
      <c r="A230" s="223"/>
    </row>
    <row r="231" spans="1:1">
      <c r="A231" s="223"/>
    </row>
    <row r="232" spans="1:1">
      <c r="A232" s="223"/>
    </row>
    <row r="233" spans="1:1">
      <c r="A233" s="223"/>
    </row>
    <row r="234" spans="1:1">
      <c r="A234" s="223"/>
    </row>
    <row r="235" spans="1:1">
      <c r="A235" s="223"/>
    </row>
    <row r="236" spans="1:1">
      <c r="A236" s="223"/>
    </row>
    <row r="237" spans="1:1">
      <c r="A237" s="223"/>
    </row>
    <row r="238" spans="1:1">
      <c r="A238" s="223"/>
    </row>
    <row r="239" spans="1:1">
      <c r="A239" s="223"/>
    </row>
    <row r="240" spans="1:1">
      <c r="A240" s="223"/>
    </row>
    <row r="241" spans="1:1">
      <c r="A241" s="223"/>
    </row>
    <row r="242" spans="1:1">
      <c r="A242" s="223"/>
    </row>
    <row r="243" spans="1:1">
      <c r="A243" s="223"/>
    </row>
    <row r="244" spans="1:1">
      <c r="A244" s="223"/>
    </row>
    <row r="245" spans="1:1">
      <c r="A245" s="223"/>
    </row>
    <row r="246" spans="1:1">
      <c r="A246" s="223"/>
    </row>
    <row r="247" spans="1:1">
      <c r="A247" s="223"/>
    </row>
    <row r="248" spans="1:1">
      <c r="A248" s="223"/>
    </row>
    <row r="249" spans="1:1">
      <c r="A249" s="223"/>
    </row>
    <row r="250" spans="1:1">
      <c r="A250" s="223"/>
    </row>
    <row r="251" spans="1:1">
      <c r="A251" s="223"/>
    </row>
    <row r="252" spans="1:1">
      <c r="A252" s="223"/>
    </row>
    <row r="253" spans="1:1">
      <c r="A253" s="223"/>
    </row>
    <row r="254" spans="1:1">
      <c r="A254" s="223"/>
    </row>
    <row r="255" spans="1:1">
      <c r="A255" s="223"/>
    </row>
    <row r="256" spans="1:1">
      <c r="A256" s="223"/>
    </row>
    <row r="257" spans="1:1">
      <c r="A257" s="223"/>
    </row>
    <row r="258" spans="1:1">
      <c r="A258" s="223"/>
    </row>
    <row r="259" spans="1:1">
      <c r="A259" s="223"/>
    </row>
    <row r="260" spans="1:1">
      <c r="A260" s="223"/>
    </row>
    <row r="261" spans="1:1">
      <c r="A261" s="223"/>
    </row>
    <row r="262" spans="1:1">
      <c r="A262" s="223"/>
    </row>
    <row r="263" spans="1:1">
      <c r="A263" s="223"/>
    </row>
    <row r="264" spans="1:1">
      <c r="A264" s="223"/>
    </row>
    <row r="265" spans="1:1">
      <c r="A265" s="223"/>
    </row>
    <row r="266" spans="1:1">
      <c r="A266" s="223"/>
    </row>
    <row r="267" spans="1:1">
      <c r="A267" s="223"/>
    </row>
    <row r="268" spans="1:1">
      <c r="A268" s="223"/>
    </row>
    <row r="269" spans="1:1">
      <c r="A269" s="223"/>
    </row>
    <row r="270" spans="1:1">
      <c r="A270" s="223"/>
    </row>
    <row r="271" spans="1:1">
      <c r="A271" s="223"/>
    </row>
    <row r="272" spans="1:1">
      <c r="A272" s="223"/>
    </row>
    <row r="273" spans="1:1">
      <c r="A273" s="223"/>
    </row>
    <row r="274" spans="1:1">
      <c r="A274" s="223"/>
    </row>
    <row r="275" spans="1:1">
      <c r="A275" s="223"/>
    </row>
    <row r="276" spans="1:1">
      <c r="A276" s="223"/>
    </row>
    <row r="277" spans="1:1">
      <c r="A277" s="223"/>
    </row>
    <row r="278" spans="1:1">
      <c r="A278" s="223"/>
    </row>
    <row r="279" spans="1:1">
      <c r="A279" s="223"/>
    </row>
    <row r="280" spans="1:1">
      <c r="A280" s="223"/>
    </row>
    <row r="281" spans="1:1">
      <c r="A281" s="223"/>
    </row>
    <row r="282" spans="1:1">
      <c r="A282" s="223"/>
    </row>
    <row r="283" spans="1:1">
      <c r="A283" s="223"/>
    </row>
    <row r="284" spans="1:1">
      <c r="A284" s="223"/>
    </row>
    <row r="285" spans="1:1">
      <c r="A285" s="223"/>
    </row>
    <row r="286" spans="1:1">
      <c r="A286" s="223"/>
    </row>
    <row r="287" spans="1:1">
      <c r="A287" s="223"/>
    </row>
    <row r="288" spans="1:1">
      <c r="A288" s="223"/>
    </row>
    <row r="289" spans="1:1">
      <c r="A289" s="223"/>
    </row>
    <row r="290" spans="1:1">
      <c r="A290" s="223"/>
    </row>
    <row r="291" spans="1:1">
      <c r="A291" s="223"/>
    </row>
    <row r="292" spans="1:1">
      <c r="A292" s="223"/>
    </row>
    <row r="293" spans="1:1">
      <c r="A293" s="223"/>
    </row>
    <row r="294" spans="1:1">
      <c r="A294" s="223"/>
    </row>
    <row r="295" spans="1:1">
      <c r="A295" s="223"/>
    </row>
    <row r="296" spans="1:1">
      <c r="A296" s="223"/>
    </row>
    <row r="297" spans="1:1">
      <c r="A297" s="223"/>
    </row>
    <row r="298" spans="1:1">
      <c r="A298" s="223"/>
    </row>
    <row r="299" spans="1:1">
      <c r="A299" s="223"/>
    </row>
    <row r="300" spans="1:1">
      <c r="A300" s="223"/>
    </row>
    <row r="301" spans="1:1">
      <c r="A301" s="223"/>
    </row>
    <row r="302" spans="1:1">
      <c r="A302" s="223"/>
    </row>
    <row r="303" spans="1:1">
      <c r="A303" s="223"/>
    </row>
    <row r="304" spans="1:1">
      <c r="A304" s="223"/>
    </row>
    <row r="305" spans="1:1">
      <c r="A305" s="223"/>
    </row>
    <row r="306" spans="1:1">
      <c r="A306" s="223"/>
    </row>
    <row r="307" spans="1:1">
      <c r="A307" s="223"/>
    </row>
    <row r="308" spans="1:1">
      <c r="A308" s="223"/>
    </row>
    <row r="309" spans="1:1">
      <c r="A309" s="223"/>
    </row>
    <row r="310" spans="1:1">
      <c r="A310" s="223"/>
    </row>
    <row r="311" spans="1:1">
      <c r="A311" s="223"/>
    </row>
    <row r="312" spans="1:1">
      <c r="A312" s="223"/>
    </row>
    <row r="313" spans="1:1">
      <c r="A313" s="223"/>
    </row>
    <row r="314" spans="1:1">
      <c r="A314" s="223"/>
    </row>
    <row r="315" spans="1:1">
      <c r="A315" s="223"/>
    </row>
  </sheetData>
  <mergeCells count="9">
    <mergeCell ref="I7:I9"/>
    <mergeCell ref="A7:A9"/>
    <mergeCell ref="B7:B9"/>
    <mergeCell ref="F7:F9"/>
    <mergeCell ref="G7:G9"/>
    <mergeCell ref="C7:C9"/>
    <mergeCell ref="D7:D9"/>
    <mergeCell ref="E7:E9"/>
    <mergeCell ref="H7:H9"/>
  </mergeCells>
  <phoneticPr fontId="2" type="noConversion"/>
  <printOptions horizontalCentered="1"/>
  <pageMargins left="0.35433070866141736" right="0" top="0.39370078740157483" bottom="0.39370078740157483" header="0.19685039370078741" footer="0.19685039370078741"/>
  <pageSetup paperSize="9" scale="60" fitToHeight="2" orientation="landscape" blackAndWhite="1" r:id="rId1"/>
  <headerFooter alignWithMargins="0">
    <oddFooter>&amp;C&amp;"Times New Roman,標準"&amp;P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pageSetUpPr fitToPage="1"/>
  </sheetPr>
  <dimension ref="A1:K315"/>
  <sheetViews>
    <sheetView topLeftCell="A3" zoomScaleNormal="100" zoomScaleSheetLayoutView="90" workbookViewId="0">
      <pane xSplit="1" ySplit="7" topLeftCell="B28" activePane="bottomRight" state="frozen"/>
      <selection activeCell="A3" sqref="A3"/>
      <selection pane="topRight" activeCell="B3" sqref="B3"/>
      <selection pane="bottomLeft" activeCell="A10" sqref="A10"/>
      <selection pane="bottomRight" activeCell="G55" sqref="G55"/>
    </sheetView>
  </sheetViews>
  <sheetFormatPr defaultColWidth="9" defaultRowHeight="16.2" outlineLevelRow="1"/>
  <cols>
    <col min="1" max="1" width="30.77734375" style="165" customWidth="1"/>
    <col min="2" max="2" width="23.21875" style="164" customWidth="1"/>
    <col min="3" max="3" width="19.21875" style="566" bestFit="1" customWidth="1"/>
    <col min="4" max="4" width="20.21875" style="161" bestFit="1" customWidth="1"/>
    <col min="5" max="5" width="18.109375" style="566" bestFit="1" customWidth="1"/>
    <col min="6" max="6" width="19.44140625" style="566" bestFit="1" customWidth="1"/>
    <col min="7" max="7" width="21.44140625" style="164" bestFit="1" customWidth="1"/>
    <col min="8" max="8" width="21.44140625" style="164" customWidth="1"/>
    <col min="9" max="9" width="21.6640625" style="165" bestFit="1" customWidth="1"/>
    <col min="10" max="10" width="24.21875" style="165" bestFit="1" customWidth="1"/>
    <col min="11" max="11" width="24.6640625" style="165" customWidth="1"/>
    <col min="12" max="16384" width="9" style="165"/>
  </cols>
  <sheetData>
    <row r="1" spans="1:11">
      <c r="A1" s="163" t="s">
        <v>370</v>
      </c>
    </row>
    <row r="2" spans="1:11" ht="22.2">
      <c r="A2" s="166" t="s">
        <v>371</v>
      </c>
    </row>
    <row r="3" spans="1:11">
      <c r="A3" s="163" t="s">
        <v>522</v>
      </c>
      <c r="B3" s="318" t="s">
        <v>550</v>
      </c>
    </row>
    <row r="4" spans="1:11" ht="16.8" thickBot="1">
      <c r="A4" s="167"/>
      <c r="B4" s="319"/>
    </row>
    <row r="5" spans="1:11" ht="17.399999999999999" thickTop="1" thickBot="1">
      <c r="A5" s="168"/>
    </row>
    <row r="6" spans="1:11" s="170" customFormat="1" ht="21" thickTop="1" thickBot="1">
      <c r="A6" s="225"/>
      <c r="B6" s="320"/>
      <c r="C6" s="569"/>
      <c r="D6" s="580"/>
      <c r="E6" s="569"/>
      <c r="F6" s="569"/>
      <c r="G6" s="320"/>
      <c r="H6" s="320"/>
    </row>
    <row r="7" spans="1:11" s="164" customFormat="1" ht="16.5" customHeight="1">
      <c r="A7" s="1192" t="s">
        <v>58</v>
      </c>
      <c r="B7" s="1279" t="s">
        <v>6</v>
      </c>
      <c r="C7" s="1281" t="s">
        <v>10</v>
      </c>
      <c r="D7" s="1281" t="s">
        <v>57</v>
      </c>
      <c r="E7" s="1281" t="s">
        <v>510</v>
      </c>
      <c r="F7" s="1281" t="s">
        <v>676</v>
      </c>
      <c r="G7" s="1284" t="s">
        <v>7</v>
      </c>
      <c r="H7" s="1284" t="s">
        <v>8</v>
      </c>
      <c r="I7" s="1189" t="s">
        <v>513</v>
      </c>
    </row>
    <row r="8" spans="1:11" s="164" customFormat="1" ht="24.6">
      <c r="A8" s="1193"/>
      <c r="B8" s="1280"/>
      <c r="C8" s="1282"/>
      <c r="D8" s="1282"/>
      <c r="E8" s="1282"/>
      <c r="F8" s="1282"/>
      <c r="G8" s="1285"/>
      <c r="H8" s="1285"/>
      <c r="I8" s="1190"/>
      <c r="J8" s="171" t="s">
        <v>940</v>
      </c>
    </row>
    <row r="9" spans="1:11" s="164" customFormat="1">
      <c r="A9" s="1193"/>
      <c r="B9" s="1287"/>
      <c r="C9" s="1283"/>
      <c r="D9" s="1283"/>
      <c r="E9" s="1283"/>
      <c r="F9" s="1283"/>
      <c r="G9" s="1286"/>
      <c r="H9" s="1286"/>
      <c r="I9" s="1191"/>
    </row>
    <row r="10" spans="1:11" s="176" customFormat="1">
      <c r="A10" s="346" t="s">
        <v>606</v>
      </c>
      <c r="B10" s="347">
        <f>'餘絀表(預算數)'!B10+'上月預算 '!B10</f>
        <v>10152903000</v>
      </c>
      <c r="C10" s="390">
        <f>'餘絀表(預算數)'!C10+'上月預算 '!C10</f>
        <v>102000</v>
      </c>
      <c r="D10" s="390">
        <f>'餘絀表(預算數)'!D10+'上月預算 '!D10</f>
        <v>665884000</v>
      </c>
      <c r="E10" s="390">
        <f>'餘絀表(預算數)'!E10+'上月預算 '!E10</f>
        <v>0</v>
      </c>
      <c r="F10" s="390">
        <f>'餘絀表(預算數)'!F10+'上月預算 '!F10</f>
        <v>1400301000</v>
      </c>
      <c r="G10" s="348">
        <f>'餘絀表(預算數)'!G10+'上月預算 '!G10</f>
        <v>4320121000</v>
      </c>
      <c r="H10" s="348">
        <f>'餘絀表(預算數)'!H10+'上月預算 '!H10</f>
        <v>3576000000</v>
      </c>
      <c r="I10" s="347">
        <f>SUM(B10:H10)</f>
        <v>20115311000</v>
      </c>
      <c r="J10" s="228">
        <f>來源餘絀表!H10</f>
        <v>20115311000</v>
      </c>
      <c r="K10" s="228">
        <f>I10-J10</f>
        <v>0</v>
      </c>
    </row>
    <row r="11" spans="1:11" s="179" customFormat="1">
      <c r="A11" s="177" t="s">
        <v>318</v>
      </c>
      <c r="B11" s="347">
        <f>'餘絀表(預算數)'!B11+'上月預算 '!B11</f>
        <v>0</v>
      </c>
      <c r="C11" s="390">
        <f>'餘絀表(預算數)'!C11+'上月預算 '!C11</f>
        <v>0</v>
      </c>
      <c r="D11" s="390">
        <f>'餘絀表(預算數)'!D11+'上月預算 '!D11</f>
        <v>615000</v>
      </c>
      <c r="E11" s="390">
        <f>'餘絀表(預算數)'!E11+'上月預算 '!E11</f>
        <v>0</v>
      </c>
      <c r="F11" s="390">
        <f>'餘絀表(預算數)'!F11+'上月預算 '!F11</f>
        <v>0</v>
      </c>
      <c r="G11" s="347">
        <f>'餘絀表(預算數)'!G11+'上月預算 '!G11</f>
        <v>0</v>
      </c>
      <c r="H11" s="347">
        <f>'餘絀表(預算數)'!H11+'上月預算 '!H11</f>
        <v>0</v>
      </c>
      <c r="I11" s="347">
        <f t="shared" ref="I11:I75" si="0">SUM(B11:H11)</f>
        <v>615000</v>
      </c>
      <c r="J11" s="228">
        <f>來源餘絀表!H11</f>
        <v>615000</v>
      </c>
      <c r="K11" s="228">
        <f t="shared" ref="K11:K75" si="1">I11-J11</f>
        <v>0</v>
      </c>
    </row>
    <row r="12" spans="1:11">
      <c r="A12" s="180" t="s">
        <v>383</v>
      </c>
      <c r="B12" s="347">
        <f>'餘絀表(預算數)'!B12+'上月預算 '!B12</f>
        <v>0</v>
      </c>
      <c r="C12" s="390">
        <f>'餘絀表(預算數)'!C12+'上月預算 '!C12</f>
        <v>0</v>
      </c>
      <c r="D12" s="390">
        <f>'餘絀表(預算數)'!D12+'上月預算 '!D12</f>
        <v>615000</v>
      </c>
      <c r="E12" s="390">
        <f>'餘絀表(預算數)'!E12+'上月預算 '!E12</f>
        <v>0</v>
      </c>
      <c r="F12" s="390">
        <f>'餘絀表(預算數)'!F12+'上月預算 '!F12</f>
        <v>0</v>
      </c>
      <c r="G12" s="347">
        <f>'餘絀表(預算數)'!G12+'上月預算 '!G12</f>
        <v>0</v>
      </c>
      <c r="H12" s="347">
        <f>'餘絀表(預算數)'!H12+'上月預算 '!H12</f>
        <v>0</v>
      </c>
      <c r="I12" s="347">
        <f t="shared" si="0"/>
        <v>615000</v>
      </c>
      <c r="J12" s="228">
        <f>來源餘絀表!H12</f>
        <v>615000</v>
      </c>
      <c r="K12" s="228">
        <f t="shared" si="1"/>
        <v>0</v>
      </c>
    </row>
    <row r="13" spans="1:11">
      <c r="A13" s="156" t="s">
        <v>384</v>
      </c>
      <c r="B13" s="347">
        <f>'餘絀表(預算數)'!B13+'上月預算 '!B13</f>
        <v>0</v>
      </c>
      <c r="C13" s="390">
        <f>'餘絀表(預算數)'!C13+'上月預算 '!C13</f>
        <v>0</v>
      </c>
      <c r="D13" s="390">
        <f>'餘絀表(預算數)'!D13+'上月預算 '!D13</f>
        <v>0</v>
      </c>
      <c r="E13" s="390">
        <f>'餘絀表(預算數)'!E13+'上月預算 '!E13</f>
        <v>0</v>
      </c>
      <c r="F13" s="390">
        <f>'餘絀表(預算數)'!F13+'上月預算 '!F13</f>
        <v>0</v>
      </c>
      <c r="G13" s="347">
        <f>'餘絀表(預算數)'!G13+'上月預算 '!G13</f>
        <v>0</v>
      </c>
      <c r="H13" s="347">
        <f>'餘絀表(預算數)'!H13+'上月預算 '!H13</f>
        <v>0</v>
      </c>
      <c r="I13" s="347">
        <f t="shared" si="0"/>
        <v>0</v>
      </c>
      <c r="J13" s="228">
        <f>來源餘絀表!H13</f>
        <v>0</v>
      </c>
      <c r="K13" s="228">
        <f t="shared" si="1"/>
        <v>0</v>
      </c>
    </row>
    <row r="14" spans="1:11" s="179" customFormat="1">
      <c r="A14" s="177" t="s">
        <v>385</v>
      </c>
      <c r="B14" s="347">
        <f>'餘絀表(預算數)'!B14+'上月預算 '!B14</f>
        <v>0</v>
      </c>
      <c r="C14" s="390">
        <f>'餘絀表(預算數)'!C14+'上月預算 '!C14</f>
        <v>0</v>
      </c>
      <c r="D14" s="390">
        <f>'餘絀表(預算數)'!D14+'上月預算 '!D14</f>
        <v>388922000</v>
      </c>
      <c r="E14" s="390">
        <f>'餘絀表(預算數)'!E14+'上月預算 '!E14</f>
        <v>0</v>
      </c>
      <c r="F14" s="390">
        <f>'餘絀表(預算數)'!F14+'上月預算 '!F14</f>
        <v>0</v>
      </c>
      <c r="G14" s="347">
        <f>'餘絀表(預算數)'!G14+'上月預算 '!G14</f>
        <v>0</v>
      </c>
      <c r="H14" s="347">
        <f>'餘絀表(預算數)'!H14+'上月預算 '!H14</f>
        <v>0</v>
      </c>
      <c r="I14" s="347">
        <f t="shared" si="0"/>
        <v>388922000</v>
      </c>
      <c r="J14" s="228">
        <f>來源餘絀表!H14</f>
        <v>388922000</v>
      </c>
      <c r="K14" s="228">
        <f t="shared" si="1"/>
        <v>0</v>
      </c>
    </row>
    <row r="15" spans="1:11">
      <c r="A15" s="180" t="s">
        <v>386</v>
      </c>
      <c r="B15" s="347">
        <f>'餘絀表(預算數)'!B15+'上月預算 '!B15</f>
        <v>0</v>
      </c>
      <c r="C15" s="390">
        <f>'餘絀表(預算數)'!C15+'上月預算 '!C15</f>
        <v>0</v>
      </c>
      <c r="D15" s="390">
        <f>'餘絀表(預算數)'!D15+'上月預算 '!D15</f>
        <v>321896000</v>
      </c>
      <c r="E15" s="390">
        <f>'餘絀表(預算數)'!E15+'上月預算 '!E15</f>
        <v>0</v>
      </c>
      <c r="F15" s="390">
        <f>'餘絀表(預算數)'!F15+'上月預算 '!F15</f>
        <v>0</v>
      </c>
      <c r="G15" s="347">
        <f>'餘絀表(預算數)'!G15+'上月預算 '!G15</f>
        <v>0</v>
      </c>
      <c r="H15" s="347">
        <f>'餘絀表(預算數)'!H15+'上月預算 '!H15</f>
        <v>0</v>
      </c>
      <c r="I15" s="347">
        <f t="shared" si="0"/>
        <v>321896000</v>
      </c>
      <c r="J15" s="228">
        <f>來源餘絀表!H15</f>
        <v>321896000</v>
      </c>
      <c r="K15" s="228">
        <f t="shared" si="1"/>
        <v>0</v>
      </c>
    </row>
    <row r="16" spans="1:11">
      <c r="A16" s="180" t="s">
        <v>387</v>
      </c>
      <c r="B16" s="347">
        <f>'餘絀表(預算數)'!B16+'上月預算 '!B16</f>
        <v>0</v>
      </c>
      <c r="C16" s="390">
        <f>'餘絀表(預算數)'!C16+'上月預算 '!C16</f>
        <v>0</v>
      </c>
      <c r="D16" s="390">
        <f>'餘絀表(預算數)'!D16+'上月預算 '!D16</f>
        <v>67026000</v>
      </c>
      <c r="E16" s="390">
        <f>'餘絀表(預算數)'!E16+'上月預算 '!E16</f>
        <v>0</v>
      </c>
      <c r="F16" s="390">
        <f>'餘絀表(預算數)'!F16+'上月預算 '!F16</f>
        <v>0</v>
      </c>
      <c r="G16" s="347">
        <f>'餘絀表(預算數)'!G16+'上月預算 '!G16</f>
        <v>0</v>
      </c>
      <c r="H16" s="347">
        <f>'餘絀表(預算數)'!H16+'上月預算 '!H16</f>
        <v>0</v>
      </c>
      <c r="I16" s="347">
        <f t="shared" si="0"/>
        <v>67026000</v>
      </c>
      <c r="J16" s="228">
        <f>來源餘絀表!H16</f>
        <v>67026000</v>
      </c>
      <c r="K16" s="228">
        <f t="shared" si="1"/>
        <v>0</v>
      </c>
    </row>
    <row r="17" spans="1:11" s="179" customFormat="1">
      <c r="A17" s="177" t="s">
        <v>388</v>
      </c>
      <c r="B17" s="347">
        <f>'餘絀表(預算數)'!B17+'上月預算 '!B17</f>
        <v>2501473000</v>
      </c>
      <c r="C17" s="390">
        <f>'餘絀表(預算數)'!C17+'上月預算 '!C17</f>
        <v>0</v>
      </c>
      <c r="D17" s="390">
        <f>'餘絀表(預算數)'!D17+'上月預算 '!D17</f>
        <v>0</v>
      </c>
      <c r="E17" s="390">
        <f>'餘絀表(預算數)'!E17+'上月預算 '!E17</f>
        <v>0</v>
      </c>
      <c r="F17" s="390">
        <f>'餘絀表(預算數)'!F17+'上月預算 '!F17</f>
        <v>0</v>
      </c>
      <c r="G17" s="347">
        <f>'餘絀表(預算數)'!G17+'上月預算 '!G17</f>
        <v>0</v>
      </c>
      <c r="H17" s="347">
        <f>'餘絀表(預算數)'!H17+'上月預算 '!H17</f>
        <v>0</v>
      </c>
      <c r="I17" s="347">
        <f t="shared" si="0"/>
        <v>2501473000</v>
      </c>
      <c r="J17" s="228">
        <f>來源餘絀表!H17</f>
        <v>2501473000</v>
      </c>
      <c r="K17" s="228">
        <f t="shared" si="1"/>
        <v>0</v>
      </c>
    </row>
    <row r="18" spans="1:11">
      <c r="A18" s="183" t="s">
        <v>138</v>
      </c>
      <c r="B18" s="347">
        <f>'餘絀表(預算數)'!B18+'上月預算 '!B18</f>
        <v>2501473000</v>
      </c>
      <c r="C18" s="390">
        <f>'餘絀表(預算數)'!C18+'上月預算 '!C18</f>
        <v>0</v>
      </c>
      <c r="D18" s="390">
        <f>'餘絀表(預算數)'!D18+'上月預算 '!D18</f>
        <v>0</v>
      </c>
      <c r="E18" s="390">
        <f>'餘絀表(預算數)'!E18+'上月預算 '!E18</f>
        <v>0</v>
      </c>
      <c r="F18" s="390">
        <f>'餘絀表(預算數)'!F18+'上月預算 '!F18</f>
        <v>0</v>
      </c>
      <c r="G18" s="347">
        <f>'餘絀表(預算數)'!G18+'上月預算 '!G18</f>
        <v>0</v>
      </c>
      <c r="H18" s="347">
        <f>'餘絀表(預算數)'!H18+'上月預算 '!H18</f>
        <v>0</v>
      </c>
      <c r="I18" s="347">
        <f t="shared" si="0"/>
        <v>2501473000</v>
      </c>
      <c r="J18" s="228">
        <f>來源餘絀表!H18</f>
        <v>2501473000</v>
      </c>
      <c r="K18" s="228">
        <f t="shared" si="1"/>
        <v>0</v>
      </c>
    </row>
    <row r="19" spans="1:11" s="179" customFormat="1">
      <c r="A19" s="177" t="s">
        <v>390</v>
      </c>
      <c r="B19" s="347">
        <f>'餘絀表(預算數)'!B19+'上月預算 '!B19</f>
        <v>135000</v>
      </c>
      <c r="C19" s="390">
        <f>'餘絀表(預算數)'!C19+'上月預算 '!C19</f>
        <v>102000</v>
      </c>
      <c r="D19" s="390">
        <f>'餘絀表(預算數)'!D19+'上月預算 '!D19</f>
        <v>60433000</v>
      </c>
      <c r="E19" s="390">
        <f>'餘絀表(預算數)'!E19+'上月預算 '!E19</f>
        <v>0</v>
      </c>
      <c r="F19" s="390">
        <f>'餘絀表(預算數)'!F19+'上月預算 '!F19</f>
        <v>200000</v>
      </c>
      <c r="G19" s="347">
        <f>'餘絀表(預算數)'!G19+'上月預算 '!G19</f>
        <v>320121000</v>
      </c>
      <c r="H19" s="347">
        <f>'餘絀表(預算數)'!H19+'上月預算 '!H19</f>
        <v>0</v>
      </c>
      <c r="I19" s="347">
        <f t="shared" si="0"/>
        <v>380991000</v>
      </c>
      <c r="J19" s="228">
        <f>來源餘絀表!H19</f>
        <v>380991000</v>
      </c>
      <c r="K19" s="228">
        <f t="shared" si="1"/>
        <v>0</v>
      </c>
    </row>
    <row r="20" spans="1:11">
      <c r="A20" s="180" t="s">
        <v>592</v>
      </c>
      <c r="B20" s="347">
        <f>'餘絀表(預算數)'!B20+'上月預算 '!B20</f>
        <v>0</v>
      </c>
      <c r="C20" s="390">
        <f>'餘絀表(預算數)'!C20+'上月預算 '!C20</f>
        <v>0</v>
      </c>
      <c r="D20" s="390">
        <f>'餘絀表(預算數)'!D20+'上月預算 '!D20</f>
        <v>0</v>
      </c>
      <c r="E20" s="390">
        <f>'餘絀表(預算數)'!E20+'上月預算 '!E20</f>
        <v>0</v>
      </c>
      <c r="F20" s="390">
        <f>'餘絀表(預算數)'!F20+'上月預算 '!F20</f>
        <v>0</v>
      </c>
      <c r="G20" s="347">
        <f>'餘絀表(預算數)'!G20+'上月預算 '!G20</f>
        <v>0</v>
      </c>
      <c r="H20" s="347">
        <f>'餘絀表(預算數)'!H20+'上月預算 '!H20</f>
        <v>0</v>
      </c>
      <c r="I20" s="347">
        <f t="shared" si="0"/>
        <v>0</v>
      </c>
      <c r="J20" s="228">
        <f>來源餘絀表!H20</f>
        <v>0</v>
      </c>
      <c r="K20" s="228">
        <f t="shared" si="1"/>
        <v>0</v>
      </c>
    </row>
    <row r="21" spans="1:11">
      <c r="A21" s="180" t="s">
        <v>179</v>
      </c>
      <c r="B21" s="347">
        <f>'餘絀表(預算數)'!B21+'上月預算 '!B21</f>
        <v>0</v>
      </c>
      <c r="C21" s="390">
        <f>'餘絀表(預算數)'!C21+'上月預算 '!C21</f>
        <v>0</v>
      </c>
      <c r="D21" s="390">
        <f>'餘絀表(預算數)'!D21+'上月預算 '!D21</f>
        <v>3160000</v>
      </c>
      <c r="E21" s="390">
        <f>'餘絀表(預算數)'!E21+'上月預算 '!E21</f>
        <v>0</v>
      </c>
      <c r="F21" s="390">
        <f>'餘絀表(預算數)'!F21+'上月預算 '!F21</f>
        <v>0</v>
      </c>
      <c r="G21" s="347">
        <f>'餘絀表(預算數)'!G21+'上月預算 '!G21</f>
        <v>0</v>
      </c>
      <c r="H21" s="347">
        <f>'餘絀表(預算數)'!H21+'上月預算 '!H21</f>
        <v>0</v>
      </c>
      <c r="I21" s="347">
        <f t="shared" si="0"/>
        <v>3160000</v>
      </c>
      <c r="J21" s="228">
        <f>來源餘絀表!H21</f>
        <v>3160000</v>
      </c>
      <c r="K21" s="228">
        <f t="shared" si="1"/>
        <v>0</v>
      </c>
    </row>
    <row r="22" spans="1:11">
      <c r="A22" s="180" t="s">
        <v>393</v>
      </c>
      <c r="B22" s="347">
        <f>'餘絀表(預算數)'!B22+'上月預算 '!B22</f>
        <v>0</v>
      </c>
      <c r="C22" s="390">
        <f>'餘絀表(預算數)'!C22+'上月預算 '!C22</f>
        <v>0</v>
      </c>
      <c r="D22" s="390">
        <f>'餘絀表(預算數)'!D22+'上月預算 '!D22</f>
        <v>48225000</v>
      </c>
      <c r="E22" s="390">
        <f>'餘絀表(預算數)'!E22+'上月預算 '!E22</f>
        <v>0</v>
      </c>
      <c r="F22" s="390">
        <f>'餘絀表(預算數)'!F22+'上月預算 '!F22</f>
        <v>0</v>
      </c>
      <c r="G22" s="347">
        <f>'餘絀表(預算數)'!G22+'上月預算 '!G22</f>
        <v>320121000</v>
      </c>
      <c r="H22" s="347">
        <f>'餘絀表(預算數)'!H22+'上月預算 '!H22</f>
        <v>0</v>
      </c>
      <c r="I22" s="347">
        <f t="shared" si="0"/>
        <v>368346000</v>
      </c>
      <c r="J22" s="228">
        <f>來源餘絀表!H22</f>
        <v>368346000</v>
      </c>
      <c r="K22" s="228">
        <f t="shared" si="1"/>
        <v>0</v>
      </c>
    </row>
    <row r="23" spans="1:11">
      <c r="A23" s="180" t="s">
        <v>394</v>
      </c>
      <c r="B23" s="347">
        <f>'餘絀表(預算數)'!B23+'上月預算 '!B23</f>
        <v>135000</v>
      </c>
      <c r="C23" s="390">
        <f>'餘絀表(預算數)'!C23+'上月預算 '!C23</f>
        <v>102000</v>
      </c>
      <c r="D23" s="390">
        <f>'餘絀表(預算數)'!D23+'上月預算 '!D23</f>
        <v>9048000</v>
      </c>
      <c r="E23" s="390">
        <f>'餘絀表(預算數)'!E23+'上月預算 '!E23</f>
        <v>0</v>
      </c>
      <c r="F23" s="390">
        <f>'餘絀表(預算數)'!F23+'上月預算 '!F23</f>
        <v>200000</v>
      </c>
      <c r="G23" s="347">
        <f>'餘絀表(預算數)'!G23+'上月預算 '!G23</f>
        <v>0</v>
      </c>
      <c r="H23" s="347">
        <f>'餘絀表(預算數)'!H23+'上月預算 '!H23</f>
        <v>0</v>
      </c>
      <c r="I23" s="347">
        <f t="shared" si="0"/>
        <v>9485000</v>
      </c>
      <c r="J23" s="228">
        <f>來源餘絀表!H23</f>
        <v>9485000</v>
      </c>
      <c r="K23" s="228">
        <f t="shared" si="1"/>
        <v>0</v>
      </c>
    </row>
    <row r="24" spans="1:11" s="179" customFormat="1">
      <c r="A24" s="177" t="s">
        <v>395</v>
      </c>
      <c r="B24" s="347">
        <f>'餘絀表(預算數)'!B24+'上月預算 '!B24</f>
        <v>7646000000</v>
      </c>
      <c r="C24" s="390">
        <f>'餘絀表(預算數)'!C24+'上月預算 '!C24</f>
        <v>0</v>
      </c>
      <c r="D24" s="390">
        <f>'餘絀表(預算數)'!D24+'上月預算 '!D24</f>
        <v>0</v>
      </c>
      <c r="E24" s="390">
        <f>'餘絀表(預算數)'!E24+'上月預算 '!E24</f>
        <v>0</v>
      </c>
      <c r="F24" s="390">
        <f>'餘絀表(預算數)'!F24+'上月預算 '!F24</f>
        <v>1400101000</v>
      </c>
      <c r="G24" s="347">
        <f>'餘絀表(預算數)'!G24+'上月預算 '!G24</f>
        <v>4000000000</v>
      </c>
      <c r="H24" s="347">
        <f>'餘絀表(預算數)'!H24+'上月預算 '!H24</f>
        <v>3572000000</v>
      </c>
      <c r="I24" s="347">
        <f t="shared" si="0"/>
        <v>16618101000</v>
      </c>
      <c r="J24" s="228">
        <f>來源餘絀表!H24</f>
        <v>16618101000</v>
      </c>
      <c r="K24" s="228">
        <f t="shared" si="1"/>
        <v>0</v>
      </c>
    </row>
    <row r="25" spans="1:11" s="185" customFormat="1">
      <c r="A25" s="184" t="s">
        <v>313</v>
      </c>
      <c r="B25" s="347">
        <f>'餘絀表(預算數)'!B25+'上月預算 '!B25</f>
        <v>7646000000</v>
      </c>
      <c r="C25" s="390">
        <f>'餘絀表(預算數)'!C25+'上月預算 '!C25</f>
        <v>0</v>
      </c>
      <c r="D25" s="390">
        <f>'餘絀表(預算數)'!D25+'上月預算 '!D25</f>
        <v>0</v>
      </c>
      <c r="E25" s="390">
        <f>'餘絀表(預算數)'!E25+'上月預算 '!E25</f>
        <v>0</v>
      </c>
      <c r="F25" s="390">
        <f>'餘絀表(預算數)'!F25+'上月預算 '!F25</f>
        <v>1400101000</v>
      </c>
      <c r="G25" s="347">
        <f>'餘絀表(預算數)'!G25+'上月預算 '!G25</f>
        <v>4000000000</v>
      </c>
      <c r="H25" s="347">
        <f>'餘絀表(預算數)'!H25+'上月預算 '!H25</f>
        <v>3572000000</v>
      </c>
      <c r="I25" s="347">
        <f t="shared" si="0"/>
        <v>16618101000</v>
      </c>
      <c r="J25" s="228">
        <f>來源餘絀表!H25</f>
        <v>16618101000</v>
      </c>
      <c r="K25" s="228">
        <f t="shared" si="1"/>
        <v>0</v>
      </c>
    </row>
    <row r="26" spans="1:11" s="179" customFormat="1">
      <c r="A26" s="177" t="s">
        <v>314</v>
      </c>
      <c r="B26" s="347">
        <f>'餘絀表(預算數)'!B26+'上月預算 '!B26</f>
        <v>5295000</v>
      </c>
      <c r="C26" s="390">
        <f>'餘絀表(預算數)'!C26+'上月預算 '!C26</f>
        <v>0</v>
      </c>
      <c r="D26" s="390">
        <f>'餘絀表(預算數)'!D26+'上月預算 '!D26</f>
        <v>215914000</v>
      </c>
      <c r="E26" s="390">
        <f>'餘絀表(預算數)'!E26+'上月預算 '!E26</f>
        <v>0</v>
      </c>
      <c r="F26" s="390">
        <f>'餘絀表(預算數)'!F26+'上月預算 '!F26</f>
        <v>0</v>
      </c>
      <c r="G26" s="347">
        <f>'餘絀表(預算數)'!G26+'上月預算 '!G26</f>
        <v>0</v>
      </c>
      <c r="H26" s="347">
        <f>'餘絀表(預算數)'!H26+'上月預算 '!H26</f>
        <v>4000000</v>
      </c>
      <c r="I26" s="347">
        <f t="shared" si="0"/>
        <v>225209000</v>
      </c>
      <c r="J26" s="228">
        <f>來源餘絀表!H26</f>
        <v>225209000</v>
      </c>
      <c r="K26" s="228">
        <f t="shared" si="1"/>
        <v>0</v>
      </c>
    </row>
    <row r="27" spans="1:11">
      <c r="A27" s="180" t="s">
        <v>315</v>
      </c>
      <c r="B27" s="347">
        <f>'餘絀表(預算數)'!B27+'上月預算 '!B27</f>
        <v>5295000</v>
      </c>
      <c r="C27" s="390">
        <f>'餘絀表(預算數)'!C27+'上月預算 '!C27</f>
        <v>0</v>
      </c>
      <c r="D27" s="390">
        <f>'餘絀表(預算數)'!D27+'上月預算 '!D27</f>
        <v>215914000</v>
      </c>
      <c r="E27" s="390">
        <f>'餘絀表(預算數)'!E27+'上月預算 '!E27</f>
        <v>0</v>
      </c>
      <c r="F27" s="390">
        <f>'餘絀表(預算數)'!F27+'上月預算 '!F27</f>
        <v>0</v>
      </c>
      <c r="G27" s="347">
        <f>'餘絀表(預算數)'!G27+'上月預算 '!G27</f>
        <v>0</v>
      </c>
      <c r="H27" s="347">
        <f>'餘絀表(預算數)'!H27+'上月預算 '!H27</f>
        <v>4000000</v>
      </c>
      <c r="I27" s="347">
        <f t="shared" si="0"/>
        <v>225209000</v>
      </c>
      <c r="J27" s="228">
        <f>來源餘絀表!H27</f>
        <v>225209000</v>
      </c>
      <c r="K27" s="228">
        <f t="shared" si="1"/>
        <v>0</v>
      </c>
    </row>
    <row r="28" spans="1:11">
      <c r="A28" s="180" t="s">
        <v>399</v>
      </c>
      <c r="B28" s="347">
        <f>'餘絀表(預算數)'!B28+'上月預算 '!B28</f>
        <v>0</v>
      </c>
      <c r="C28" s="254">
        <f>'餘絀表(預算數)'!C28+'上月預算 '!C28</f>
        <v>0</v>
      </c>
      <c r="D28" s="384">
        <f>'餘絀表(預算數)'!D28+'上月預算 '!D28</f>
        <v>0</v>
      </c>
      <c r="E28" s="254">
        <f>'餘絀表(預算數)'!E28+'上月預算 '!E28</f>
        <v>0</v>
      </c>
      <c r="F28" s="254">
        <f>'餘絀表(預算數)'!F28+'上月預算 '!F28</f>
        <v>0</v>
      </c>
      <c r="G28" s="181">
        <f>'餘絀表(預算數)'!G28+'上月預算 '!G28</f>
        <v>0</v>
      </c>
      <c r="H28" s="181">
        <f>'餘絀表(預算數)'!H28+'上月預算 '!H28</f>
        <v>0</v>
      </c>
      <c r="I28" s="347">
        <f t="shared" si="0"/>
        <v>0</v>
      </c>
      <c r="J28" s="228">
        <f>來源餘絀表!H28</f>
        <v>0</v>
      </c>
      <c r="K28" s="228">
        <f t="shared" si="1"/>
        <v>0</v>
      </c>
    </row>
    <row r="29" spans="1:11" s="164" customFormat="1" ht="19.8">
      <c r="A29" s="227" t="s">
        <v>607</v>
      </c>
      <c r="B29" s="349">
        <f>'餘絀表(預算數)'!B29+'上月預算 '!B29</f>
        <v>8692008000</v>
      </c>
      <c r="C29" s="579">
        <f>'餘絀表(預算數)'!C29+'上月預算 '!C29</f>
        <v>9547000</v>
      </c>
      <c r="D29" s="579">
        <f>'餘絀表(預算數)'!D29+'上月預算 '!D29</f>
        <v>608894000</v>
      </c>
      <c r="E29" s="579">
        <f>'餘絀表(預算數)'!E29+'上月預算 '!E29</f>
        <v>0</v>
      </c>
      <c r="F29" s="579">
        <f>'餘絀表(預算數)'!F29+'上月預算 '!F29</f>
        <v>1085778000</v>
      </c>
      <c r="G29" s="349">
        <f>'餘絀表(預算數)'!G29+'上月預算 '!G29</f>
        <v>1702955000</v>
      </c>
      <c r="H29" s="349">
        <f>'餘絀表(預算數)'!H29+'上月預算 '!H29</f>
        <v>2177440000</v>
      </c>
      <c r="I29" s="347">
        <f t="shared" si="0"/>
        <v>14276622000</v>
      </c>
      <c r="J29" s="986">
        <f>來源餘絀表!H29</f>
        <v>14276622000</v>
      </c>
      <c r="K29" s="228">
        <f t="shared" si="1"/>
        <v>0</v>
      </c>
    </row>
    <row r="30" spans="1:11" s="179" customFormat="1" ht="30">
      <c r="A30" s="187" t="s">
        <v>316</v>
      </c>
      <c r="B30" s="347">
        <f>'餘絀表(預算數)'!B30+'上月預算 '!B30</f>
        <v>5827000</v>
      </c>
      <c r="C30" s="390">
        <f>'餘絀表(預算數)'!C30+'上月預算 '!C30</f>
        <v>0</v>
      </c>
      <c r="D30" s="390">
        <f>'餘絀表(預算數)'!D30+'上月預算 '!D30</f>
        <v>0</v>
      </c>
      <c r="E30" s="390">
        <f>'餘絀表(預算數)'!E30+'上月預算 '!E30</f>
        <v>0</v>
      </c>
      <c r="F30" s="390">
        <f>'餘絀表(預算數)'!F30+'上月預算 '!F30</f>
        <v>0</v>
      </c>
      <c r="G30" s="347">
        <f>'餘絀表(預算數)'!G30+'上月預算 '!G30</f>
        <v>0</v>
      </c>
      <c r="H30" s="347">
        <f>'餘絀表(預算數)'!H30+'上月預算 '!H30</f>
        <v>0</v>
      </c>
      <c r="I30" s="347">
        <f t="shared" si="0"/>
        <v>5827000</v>
      </c>
      <c r="J30" s="228">
        <f>來源餘絀表!H30</f>
        <v>5827000</v>
      </c>
      <c r="K30" s="228">
        <f t="shared" si="1"/>
        <v>0</v>
      </c>
    </row>
    <row r="31" spans="1:11">
      <c r="A31" s="188" t="s">
        <v>343</v>
      </c>
      <c r="B31" s="347">
        <f>'餘絀表(預算數)'!B31+'上月預算 '!B31</f>
        <v>885000</v>
      </c>
      <c r="C31" s="390">
        <f>'餘絀表(預算數)'!C31+'上月預算 '!C31</f>
        <v>0</v>
      </c>
      <c r="D31" s="390">
        <f>'餘絀表(預算數)'!D31+'上月預算 '!D31</f>
        <v>0</v>
      </c>
      <c r="E31" s="390">
        <f>'餘絀表(預算數)'!E31+'上月預算 '!E31</f>
        <v>0</v>
      </c>
      <c r="F31" s="390">
        <f>'餘絀表(預算數)'!F31+'上月預算 '!F31</f>
        <v>0</v>
      </c>
      <c r="G31" s="347">
        <f>'餘絀表(預算數)'!G31+'上月預算 '!G31</f>
        <v>0</v>
      </c>
      <c r="H31" s="347">
        <f>'餘絀表(預算數)'!H31+'上月預算 '!H31</f>
        <v>0</v>
      </c>
      <c r="I31" s="347">
        <f t="shared" si="0"/>
        <v>885000</v>
      </c>
      <c r="J31" s="228">
        <f>來源餘絀表!H31</f>
        <v>885000</v>
      </c>
      <c r="K31" s="228">
        <f t="shared" si="1"/>
        <v>0</v>
      </c>
    </row>
    <row r="32" spans="1:11">
      <c r="A32" s="188" t="s">
        <v>344</v>
      </c>
      <c r="B32" s="347">
        <f>'餘絀表(預算數)'!B32+'上月預算 '!B32</f>
        <v>4942000</v>
      </c>
      <c r="C32" s="390">
        <f>'餘絀表(預算數)'!C32+'上月預算 '!C32</f>
        <v>0</v>
      </c>
      <c r="D32" s="390">
        <f>'餘絀表(預算數)'!D32+'上月預算 '!D32</f>
        <v>0</v>
      </c>
      <c r="E32" s="390">
        <f>'餘絀表(預算數)'!E32+'上月預算 '!E32</f>
        <v>0</v>
      </c>
      <c r="F32" s="390">
        <f>'餘絀表(預算數)'!F32+'上月預算 '!F32</f>
        <v>0</v>
      </c>
      <c r="G32" s="347">
        <f>'餘絀表(預算數)'!G32+'上月預算 '!G32</f>
        <v>0</v>
      </c>
      <c r="H32" s="347">
        <f>'餘絀表(預算數)'!H32+'上月預算 '!H32</f>
        <v>0</v>
      </c>
      <c r="I32" s="347">
        <f t="shared" si="0"/>
        <v>4942000</v>
      </c>
      <c r="J32" s="228">
        <f>來源餘絀表!H32</f>
        <v>4942000</v>
      </c>
      <c r="K32" s="228">
        <f t="shared" si="1"/>
        <v>0</v>
      </c>
    </row>
    <row r="33" spans="1:11" ht="30">
      <c r="A33" s="230" t="s">
        <v>345</v>
      </c>
      <c r="B33" s="347">
        <f>'餘絀表(預算數)'!B33+'上月預算 '!B33</f>
        <v>1319120000</v>
      </c>
      <c r="C33" s="390">
        <f>'餘絀表(預算數)'!C33+'上月預算 '!C33</f>
        <v>0</v>
      </c>
      <c r="D33" s="390">
        <f>'餘絀表(預算數)'!D33+'上月預算 '!D33</f>
        <v>0</v>
      </c>
      <c r="E33" s="390">
        <f>'餘絀表(預算數)'!E33+'上月預算 '!E33</f>
        <v>0</v>
      </c>
      <c r="F33" s="390">
        <f>'餘絀表(預算數)'!F33+'上月預算 '!F33</f>
        <v>0</v>
      </c>
      <c r="G33" s="347">
        <f>'餘絀表(預算數)'!G33+'上月預算 '!G33</f>
        <v>0</v>
      </c>
      <c r="H33" s="347">
        <f>'餘絀表(預算數)'!H33+'上月預算 '!H33</f>
        <v>0</v>
      </c>
      <c r="I33" s="347">
        <f t="shared" si="0"/>
        <v>1319120000</v>
      </c>
      <c r="J33" s="228">
        <f>來源餘絀表!H33</f>
        <v>1319120000</v>
      </c>
      <c r="K33" s="228">
        <f t="shared" si="1"/>
        <v>0</v>
      </c>
    </row>
    <row r="34" spans="1:11" s="179" customFormat="1">
      <c r="A34" s="189" t="s">
        <v>346</v>
      </c>
      <c r="B34" s="347">
        <f>'餘絀表(預算數)'!B34+'上月預算 '!B34</f>
        <v>5886740000</v>
      </c>
      <c r="C34" s="390">
        <f>'餘絀表(預算數)'!C34+'上月預算 '!C34</f>
        <v>0</v>
      </c>
      <c r="D34" s="390">
        <f>'餘絀表(預算數)'!D34+'上月預算 '!D34</f>
        <v>0</v>
      </c>
      <c r="E34" s="390">
        <f>'餘絀表(預算數)'!E34+'上月預算 '!E34</f>
        <v>0</v>
      </c>
      <c r="F34" s="390">
        <f>'餘絀表(預算數)'!F34+'上月預算 '!F34</f>
        <v>0</v>
      </c>
      <c r="G34" s="347">
        <f>'餘絀表(預算數)'!G34+'上月預算 '!G34</f>
        <v>0</v>
      </c>
      <c r="H34" s="347">
        <f>'餘絀表(預算數)'!H34+'上月預算 '!H34</f>
        <v>0</v>
      </c>
      <c r="I34" s="347">
        <f t="shared" si="0"/>
        <v>5886740000</v>
      </c>
      <c r="J34" s="228">
        <f>來源餘絀表!H34</f>
        <v>5886740000</v>
      </c>
      <c r="K34" s="228">
        <f t="shared" si="1"/>
        <v>0</v>
      </c>
    </row>
    <row r="35" spans="1:11">
      <c r="A35" s="188" t="s">
        <v>343</v>
      </c>
      <c r="B35" s="347">
        <f>'餘絀表(預算數)'!B35+'上月預算 '!B35</f>
        <v>110000</v>
      </c>
      <c r="C35" s="390">
        <f>'餘絀表(預算數)'!C35+'上月預算 '!C35</f>
        <v>0</v>
      </c>
      <c r="D35" s="390">
        <f>'餘絀表(預算數)'!D35+'上月預算 '!D35</f>
        <v>0</v>
      </c>
      <c r="E35" s="390">
        <f>'餘絀表(預算數)'!E35+'上月預算 '!E35</f>
        <v>0</v>
      </c>
      <c r="F35" s="390">
        <f>'餘絀表(預算數)'!F35+'上月預算 '!F35</f>
        <v>0</v>
      </c>
      <c r="G35" s="347">
        <f>'餘絀表(預算數)'!G35+'上月預算 '!G35</f>
        <v>0</v>
      </c>
      <c r="H35" s="347">
        <f>'餘絀表(預算數)'!H35+'上月預算 '!H35</f>
        <v>0</v>
      </c>
      <c r="I35" s="347">
        <f t="shared" si="0"/>
        <v>110000</v>
      </c>
      <c r="J35" s="228">
        <f>來源餘絀表!H35</f>
        <v>110000</v>
      </c>
      <c r="K35" s="228">
        <f t="shared" si="1"/>
        <v>0</v>
      </c>
    </row>
    <row r="36" spans="1:11">
      <c r="A36" s="188" t="s">
        <v>344</v>
      </c>
      <c r="B36" s="347">
        <f>'餘絀表(預算數)'!B36+'上月預算 '!B36</f>
        <v>5886630000</v>
      </c>
      <c r="C36" s="390">
        <f>'餘絀表(預算數)'!C36+'上月預算 '!C36</f>
        <v>0</v>
      </c>
      <c r="D36" s="390">
        <f>'餘絀表(預算數)'!D36+'上月預算 '!D36</f>
        <v>0</v>
      </c>
      <c r="E36" s="390">
        <f>'餘絀表(預算數)'!E36+'上月預算 '!E36</f>
        <v>0</v>
      </c>
      <c r="F36" s="390">
        <f>'餘絀表(預算數)'!F36+'上月預算 '!F36</f>
        <v>0</v>
      </c>
      <c r="G36" s="347">
        <f>'餘絀表(預算數)'!G36+'上月預算 '!G36</f>
        <v>0</v>
      </c>
      <c r="H36" s="347">
        <f>'餘絀表(預算數)'!H36+'上月預算 '!H36</f>
        <v>0</v>
      </c>
      <c r="I36" s="347">
        <f t="shared" si="0"/>
        <v>5886630000</v>
      </c>
      <c r="J36" s="228">
        <f>來源餘絀表!H36</f>
        <v>5886630000</v>
      </c>
      <c r="K36" s="228">
        <f t="shared" si="1"/>
        <v>0</v>
      </c>
    </row>
    <row r="37" spans="1:11" ht="18" customHeight="1">
      <c r="A37" s="350" t="s">
        <v>347</v>
      </c>
      <c r="B37" s="347">
        <f>'餘絀表(預算數)'!B37+'上月預算 '!B37</f>
        <v>610532000</v>
      </c>
      <c r="C37" s="390">
        <f>'餘絀表(預算數)'!C37+'上月預算 '!C37</f>
        <v>0</v>
      </c>
      <c r="D37" s="390">
        <f>'餘絀表(預算數)'!D37+'上月預算 '!D37</f>
        <v>0</v>
      </c>
      <c r="E37" s="390">
        <f>'餘絀表(預算數)'!E37+'上月預算 '!E37</f>
        <v>0</v>
      </c>
      <c r="F37" s="390">
        <f>'餘絀表(預算數)'!F37+'上月預算 '!F37</f>
        <v>0</v>
      </c>
      <c r="G37" s="347">
        <f>'餘絀表(預算數)'!G37+'上月預算 '!G37</f>
        <v>0</v>
      </c>
      <c r="H37" s="347">
        <f>'餘絀表(預算數)'!H37+'上月預算 '!H37</f>
        <v>0</v>
      </c>
      <c r="I37" s="347">
        <f t="shared" si="0"/>
        <v>610532000</v>
      </c>
      <c r="J37" s="228">
        <f>來源餘絀表!H37</f>
        <v>610532000</v>
      </c>
      <c r="K37" s="228">
        <f t="shared" si="1"/>
        <v>0</v>
      </c>
    </row>
    <row r="38" spans="1:11">
      <c r="A38" s="351" t="s">
        <v>156</v>
      </c>
      <c r="B38" s="347">
        <f>'餘絀表(預算數)'!B38+'上月預算 '!B38</f>
        <v>90000000</v>
      </c>
      <c r="C38" s="390">
        <f>'餘絀表(預算數)'!C38+'上月預算 '!C38</f>
        <v>0</v>
      </c>
      <c r="D38" s="390">
        <f>'餘絀表(預算數)'!D38+'上月預算 '!D38</f>
        <v>0</v>
      </c>
      <c r="E38" s="390">
        <f>'餘絀表(預算數)'!E38+'上月預算 '!E38</f>
        <v>0</v>
      </c>
      <c r="F38" s="390">
        <f>'餘絀表(預算數)'!F38+'上月預算 '!F38</f>
        <v>0</v>
      </c>
      <c r="G38" s="347">
        <f>'餘絀表(預算數)'!G38+'上月預算 '!G38</f>
        <v>0</v>
      </c>
      <c r="H38" s="347">
        <f>'餘絀表(預算數)'!H38+'上月預算 '!H38</f>
        <v>0</v>
      </c>
      <c r="I38" s="347">
        <f t="shared" si="0"/>
        <v>90000000</v>
      </c>
      <c r="J38" s="228">
        <f>來源餘絀表!H38</f>
        <v>90000000</v>
      </c>
      <c r="K38" s="228">
        <f t="shared" si="1"/>
        <v>0</v>
      </c>
    </row>
    <row r="39" spans="1:11" ht="30">
      <c r="A39" s="352" t="s">
        <v>430</v>
      </c>
      <c r="B39" s="347">
        <f>'餘絀表(預算數)'!B39+'上月預算 '!B39</f>
        <v>550544000</v>
      </c>
      <c r="C39" s="390">
        <f>'餘絀表(預算數)'!C39+'上月預算 '!C39</f>
        <v>0</v>
      </c>
      <c r="D39" s="390">
        <f>'餘絀表(預算數)'!D39+'上月預算 '!D39</f>
        <v>0</v>
      </c>
      <c r="E39" s="390">
        <f>'餘絀表(預算數)'!E39+'上月預算 '!E39</f>
        <v>0</v>
      </c>
      <c r="F39" s="390">
        <f>'餘絀表(預算數)'!F39+'上月預算 '!F39</f>
        <v>0</v>
      </c>
      <c r="G39" s="347">
        <f>'餘絀表(預算數)'!G39+'上月預算 '!G39</f>
        <v>0</v>
      </c>
      <c r="H39" s="347">
        <f>'餘絀表(預算數)'!H39+'上月預算 '!H39</f>
        <v>0</v>
      </c>
      <c r="I39" s="347">
        <f t="shared" si="0"/>
        <v>550544000</v>
      </c>
      <c r="J39" s="228">
        <f>來源餘絀表!H39</f>
        <v>550544000</v>
      </c>
      <c r="K39" s="228">
        <f t="shared" si="1"/>
        <v>0</v>
      </c>
    </row>
    <row r="40" spans="1:11">
      <c r="A40" s="353" t="s">
        <v>139</v>
      </c>
      <c r="B40" s="347">
        <f>'餘絀表(預算數)'!B40+'上月預算 '!B40</f>
        <v>109600000</v>
      </c>
      <c r="C40" s="390">
        <f>'餘絀表(預算數)'!C40+'上月預算 '!C40</f>
        <v>0</v>
      </c>
      <c r="D40" s="390">
        <f>'餘絀表(預算數)'!D40+'上月預算 '!D40</f>
        <v>0</v>
      </c>
      <c r="E40" s="390">
        <f>'餘絀表(預算數)'!E40+'上月預算 '!E40</f>
        <v>0</v>
      </c>
      <c r="F40" s="390">
        <f>'餘絀表(預算數)'!F40+'上月預算 '!F40</f>
        <v>0</v>
      </c>
      <c r="G40" s="347">
        <f>'餘絀表(預算數)'!G40+'上月預算 '!G40</f>
        <v>0</v>
      </c>
      <c r="H40" s="347">
        <f>'餘絀表(預算數)'!H40+'上月預算 '!H40</f>
        <v>0</v>
      </c>
      <c r="I40" s="347">
        <f t="shared" si="0"/>
        <v>109600000</v>
      </c>
      <c r="J40" s="228">
        <f>來源餘絀表!H40</f>
        <v>109600000</v>
      </c>
      <c r="K40" s="228">
        <f t="shared" si="1"/>
        <v>0</v>
      </c>
    </row>
    <row r="41" spans="1:11">
      <c r="A41" s="192" t="s">
        <v>350</v>
      </c>
      <c r="B41" s="347">
        <f>'餘絀表(預算數)'!B41+'上月預算 '!B41</f>
        <v>57021000</v>
      </c>
      <c r="C41" s="390">
        <f>'餘絀表(預算數)'!C41+'上月預算 '!C41</f>
        <v>0</v>
      </c>
      <c r="D41" s="390">
        <f>'餘絀表(預算數)'!D41+'上月預算 '!D41</f>
        <v>0</v>
      </c>
      <c r="E41" s="390">
        <f>'餘絀表(預算數)'!E41+'上月預算 '!E41</f>
        <v>0</v>
      </c>
      <c r="F41" s="390">
        <f>'餘絀表(預算數)'!F41+'上月預算 '!F41</f>
        <v>0</v>
      </c>
      <c r="G41" s="347">
        <f>'餘絀表(預算數)'!G41+'上月預算 '!G41</f>
        <v>0</v>
      </c>
      <c r="H41" s="347">
        <f>'餘絀表(預算數)'!H41+'上月預算 '!H41</f>
        <v>0</v>
      </c>
      <c r="I41" s="347">
        <f t="shared" si="0"/>
        <v>57021000</v>
      </c>
      <c r="J41" s="228">
        <f>來源餘絀表!H41</f>
        <v>57021000</v>
      </c>
      <c r="K41" s="228">
        <f t="shared" si="1"/>
        <v>0</v>
      </c>
    </row>
    <row r="42" spans="1:11" ht="30">
      <c r="A42" s="193" t="s">
        <v>1023</v>
      </c>
      <c r="B42" s="347">
        <f>'餘絀表(預算數)'!B42+'上月預算 '!B42</f>
        <v>9500000</v>
      </c>
      <c r="C42" s="390">
        <f>'餘絀表(預算數)'!C42+'上月預算 '!C42</f>
        <v>0</v>
      </c>
      <c r="D42" s="390">
        <f>'餘絀表(預算數)'!D42+'上月預算 '!D42</f>
        <v>0</v>
      </c>
      <c r="E42" s="390">
        <f>'餘絀表(預算數)'!E42+'上月預算 '!E42</f>
        <v>0</v>
      </c>
      <c r="F42" s="390">
        <f>'餘絀表(預算數)'!F42+'上月預算 '!F42</f>
        <v>0</v>
      </c>
      <c r="G42" s="347">
        <f>'餘絀表(預算數)'!G42+'上月預算 '!G42</f>
        <v>0</v>
      </c>
      <c r="H42" s="347">
        <f>'餘絀表(預算數)'!H42+'上月預算 '!H42</f>
        <v>0</v>
      </c>
      <c r="I42" s="347">
        <f t="shared" si="0"/>
        <v>9500000</v>
      </c>
      <c r="J42" s="228">
        <f>來源餘絀表!H42</f>
        <v>9500000</v>
      </c>
      <c r="K42" s="228">
        <f t="shared" si="1"/>
        <v>0</v>
      </c>
    </row>
    <row r="43" spans="1:11">
      <c r="A43" s="339" t="s">
        <v>330</v>
      </c>
      <c r="B43" s="347">
        <f>'餘絀表(預算數)'!B43+'上月預算 '!B43</f>
        <v>48616000</v>
      </c>
      <c r="C43" s="390">
        <f>'餘絀表(預算數)'!C43+'上月預算 '!C43</f>
        <v>0</v>
      </c>
      <c r="D43" s="390">
        <f>'餘絀表(預算數)'!D43+'上月預算 '!D43</f>
        <v>0</v>
      </c>
      <c r="E43" s="390">
        <f>'餘絀表(預算數)'!E43+'上月預算 '!E43</f>
        <v>0</v>
      </c>
      <c r="F43" s="390">
        <f>'餘絀表(預算數)'!F43+'上月預算 '!F43</f>
        <v>0</v>
      </c>
      <c r="G43" s="347">
        <f>'餘絀表(預算數)'!G43+'上月預算 '!G43</f>
        <v>0</v>
      </c>
      <c r="H43" s="347">
        <f>'餘絀表(預算數)'!H43+'上月預算 '!H43</f>
        <v>0</v>
      </c>
      <c r="I43" s="347">
        <f t="shared" si="0"/>
        <v>48616000</v>
      </c>
      <c r="J43" s="228">
        <f>來源餘絀表!H43</f>
        <v>48616000</v>
      </c>
      <c r="K43" s="228">
        <f t="shared" si="1"/>
        <v>0</v>
      </c>
    </row>
    <row r="44" spans="1:11">
      <c r="A44" s="339" t="s">
        <v>877</v>
      </c>
      <c r="B44" s="347">
        <f>'餘絀表(預算數)'!B44+'上月預算 '!B44</f>
        <v>0</v>
      </c>
      <c r="C44" s="390">
        <f>'餘絀表(預算數)'!C44+'上月預算 '!C44</f>
        <v>0</v>
      </c>
      <c r="D44" s="390">
        <f>'餘絀表(預算數)'!D44+'上月預算 '!D44</f>
        <v>0</v>
      </c>
      <c r="E44" s="390">
        <f>'餘絀表(預算數)'!E44+'上月預算 '!E44</f>
        <v>0</v>
      </c>
      <c r="F44" s="390">
        <f>'餘絀表(預算數)'!F44+'上月預算 '!F44</f>
        <v>0</v>
      </c>
      <c r="G44" s="347">
        <f>'餘絀表(預算數)'!G44+'上月預算 '!G44</f>
        <v>0</v>
      </c>
      <c r="H44" s="347">
        <f>'餘絀表(預算數)'!H44+'上月預算 '!H44</f>
        <v>0</v>
      </c>
      <c r="I44" s="347">
        <f t="shared" si="0"/>
        <v>0</v>
      </c>
      <c r="J44" s="228">
        <f>來源餘絀表!H44</f>
        <v>0</v>
      </c>
      <c r="K44" s="228">
        <f t="shared" si="1"/>
        <v>0</v>
      </c>
    </row>
    <row r="45" spans="1:11" s="176" customFormat="1">
      <c r="A45" s="354" t="s">
        <v>143</v>
      </c>
      <c r="B45" s="347">
        <f>'餘絀表(預算數)'!B45+'上月預算 '!B45</f>
        <v>0</v>
      </c>
      <c r="C45" s="390">
        <f>'餘絀表(預算數)'!C45+'上月預算 '!C45</f>
        <v>0</v>
      </c>
      <c r="D45" s="390">
        <f>'餘絀表(預算數)'!D45+'上月預算 '!D45</f>
        <v>115337000</v>
      </c>
      <c r="E45" s="390">
        <f>'餘絀表(預算數)'!E45+'上月預算 '!E45</f>
        <v>0</v>
      </c>
      <c r="F45" s="390">
        <f>'餘絀表(預算數)'!F45+'上月預算 '!F45</f>
        <v>0</v>
      </c>
      <c r="G45" s="347">
        <f>'餘絀表(預算數)'!G45+'上月預算 '!G45</f>
        <v>0</v>
      </c>
      <c r="H45" s="347">
        <f>'餘絀表(預算數)'!H45+'上月預算 '!H45</f>
        <v>0</v>
      </c>
      <c r="I45" s="347">
        <f t="shared" si="0"/>
        <v>115337000</v>
      </c>
      <c r="J45" s="228">
        <f>來源餘絀表!H45</f>
        <v>115337000</v>
      </c>
      <c r="K45" s="228">
        <f t="shared" si="1"/>
        <v>0</v>
      </c>
    </row>
    <row r="46" spans="1:11" s="176" customFormat="1" ht="30">
      <c r="A46" s="203" t="s">
        <v>435</v>
      </c>
      <c r="B46" s="347">
        <f>'餘絀表(預算數)'!B46+'上月預算 '!B46</f>
        <v>0</v>
      </c>
      <c r="C46" s="390">
        <f>'餘絀表(預算數)'!C46+'上月預算 '!C46</f>
        <v>0</v>
      </c>
      <c r="D46" s="390">
        <f>'餘絀表(預算數)'!D46+'上月預算 '!D46</f>
        <v>417041000</v>
      </c>
      <c r="E46" s="390">
        <f>'餘絀表(預算數)'!E46+'上月預算 '!E46</f>
        <v>0</v>
      </c>
      <c r="F46" s="390">
        <f>'餘絀表(預算數)'!F46+'上月預算 '!F46</f>
        <v>0</v>
      </c>
      <c r="G46" s="347">
        <f>'餘絀表(預算數)'!G46+'上月預算 '!G46</f>
        <v>0</v>
      </c>
      <c r="H46" s="347">
        <f>'餘絀表(預算數)'!H46+'上月預算 '!H46</f>
        <v>0</v>
      </c>
      <c r="I46" s="347">
        <f t="shared" si="0"/>
        <v>417041000</v>
      </c>
      <c r="J46" s="228">
        <f>來源餘絀表!H46</f>
        <v>417041000</v>
      </c>
      <c r="K46" s="228">
        <f t="shared" si="1"/>
        <v>0</v>
      </c>
    </row>
    <row r="47" spans="1:11" s="176" customFormat="1">
      <c r="A47" s="355" t="s">
        <v>343</v>
      </c>
      <c r="B47" s="347">
        <f>'餘絀表(預算數)'!B47+'上月預算 '!B47</f>
        <v>0</v>
      </c>
      <c r="C47" s="390">
        <f>'餘絀表(預算數)'!C47+'上月預算 '!C47</f>
        <v>0</v>
      </c>
      <c r="D47" s="390">
        <f>'餘絀表(預算數)'!D47+'上月預算 '!D47</f>
        <v>115336000</v>
      </c>
      <c r="E47" s="390">
        <f>'餘絀表(預算數)'!E47+'上月預算 '!E47</f>
        <v>0</v>
      </c>
      <c r="F47" s="390">
        <f>'餘絀表(預算數)'!F47+'上月預算 '!F47</f>
        <v>0</v>
      </c>
      <c r="G47" s="347">
        <f>'餘絀表(預算數)'!G47+'上月預算 '!G47</f>
        <v>0</v>
      </c>
      <c r="H47" s="347">
        <f>'餘絀表(預算數)'!H47+'上月預算 '!H47</f>
        <v>0</v>
      </c>
      <c r="I47" s="347">
        <f t="shared" si="0"/>
        <v>115336000</v>
      </c>
      <c r="J47" s="228">
        <f>來源餘絀表!H47</f>
        <v>115336000</v>
      </c>
      <c r="K47" s="228">
        <f t="shared" si="1"/>
        <v>0</v>
      </c>
    </row>
    <row r="48" spans="1:11" s="176" customFormat="1">
      <c r="A48" s="355" t="s">
        <v>344</v>
      </c>
      <c r="B48" s="347">
        <f>'餘絀表(預算數)'!B48+'上月預算 '!B48</f>
        <v>0</v>
      </c>
      <c r="C48" s="390">
        <f>'餘絀表(預算數)'!C48+'上月預算 '!C48</f>
        <v>0</v>
      </c>
      <c r="D48" s="390">
        <f>'餘絀表(預算數)'!D48+'上月預算 '!D48</f>
        <v>301705000</v>
      </c>
      <c r="E48" s="390">
        <f>'餘絀表(預算數)'!E48+'上月預算 '!E48</f>
        <v>0</v>
      </c>
      <c r="F48" s="390">
        <f>'餘絀表(預算數)'!F48+'上月預算 '!F48</f>
        <v>0</v>
      </c>
      <c r="G48" s="347">
        <f>'餘絀表(預算數)'!G48+'上月預算 '!G48</f>
        <v>0</v>
      </c>
      <c r="H48" s="347">
        <f>'餘絀表(預算數)'!H48+'上月預算 '!H48</f>
        <v>0</v>
      </c>
      <c r="I48" s="347">
        <f t="shared" si="0"/>
        <v>301705000</v>
      </c>
      <c r="J48" s="228">
        <f>來源餘絀表!H48</f>
        <v>301705000</v>
      </c>
      <c r="K48" s="228">
        <f t="shared" si="1"/>
        <v>0</v>
      </c>
    </row>
    <row r="49" spans="1:11" s="176" customFormat="1">
      <c r="A49" s="356" t="s">
        <v>177</v>
      </c>
      <c r="B49" s="347">
        <f>'餘絀表(預算數)'!B49+'上月預算 '!B49</f>
        <v>0</v>
      </c>
      <c r="C49" s="390">
        <f>'餘絀表(預算數)'!C49+'上月預算 '!C49</f>
        <v>0</v>
      </c>
      <c r="D49" s="390">
        <f>'餘絀表(預算數)'!D49+'上月預算 '!D49</f>
        <v>63016000</v>
      </c>
      <c r="E49" s="390">
        <f>'餘絀表(預算數)'!E49+'上月預算 '!E49</f>
        <v>0</v>
      </c>
      <c r="F49" s="390">
        <f>'餘絀表(預算數)'!F49+'上月預算 '!F49</f>
        <v>0</v>
      </c>
      <c r="G49" s="347">
        <f>'餘絀表(預算數)'!G49+'上月預算 '!G49</f>
        <v>0</v>
      </c>
      <c r="H49" s="347">
        <f>'餘絀表(預算數)'!H49+'上月預算 '!H49</f>
        <v>0</v>
      </c>
      <c r="I49" s="347">
        <f t="shared" si="0"/>
        <v>63016000</v>
      </c>
      <c r="J49" s="228">
        <f>來源餘絀表!H49</f>
        <v>63016000</v>
      </c>
      <c r="K49" s="228">
        <f t="shared" si="1"/>
        <v>0</v>
      </c>
    </row>
    <row r="50" spans="1:11" s="176" customFormat="1" ht="30">
      <c r="A50" s="203" t="s">
        <v>985</v>
      </c>
      <c r="B50" s="347"/>
      <c r="C50" s="390"/>
      <c r="D50" s="390">
        <f>'餘絀表(預算數)'!D54+'上月預算 '!D55</f>
        <v>3500000</v>
      </c>
      <c r="E50" s="390"/>
      <c r="F50" s="390"/>
      <c r="G50" s="347"/>
      <c r="H50" s="347"/>
      <c r="I50" s="347"/>
      <c r="J50" s="228"/>
      <c r="K50" s="228"/>
    </row>
    <row r="51" spans="1:11" s="200" customFormat="1">
      <c r="A51" s="199" t="s">
        <v>353</v>
      </c>
      <c r="B51" s="347">
        <f>'餘絀表(預算數)'!B50+'上月預算 '!B51</f>
        <v>0</v>
      </c>
      <c r="C51" s="390">
        <f>'餘絀表(預算數)'!C50+'上月預算 '!C51</f>
        <v>0</v>
      </c>
      <c r="D51" s="390">
        <f>'餘絀表(預算數)'!D50+'上月預算 '!D51</f>
        <v>0</v>
      </c>
      <c r="E51" s="390">
        <f>'餘絀表(預算數)'!E50+'上月預算 '!E51</f>
        <v>0</v>
      </c>
      <c r="F51" s="390">
        <f>'餘絀表(預算數)'!F50+'上月預算 '!F51</f>
        <v>1085778000</v>
      </c>
      <c r="G51" s="347">
        <f>'餘絀表(預算數)'!G50+'上月預算 '!G51</f>
        <v>0</v>
      </c>
      <c r="H51" s="347">
        <f>'餘絀表(預算數)'!H50+'上月預算 '!H51</f>
        <v>0</v>
      </c>
      <c r="I51" s="347">
        <f t="shared" si="0"/>
        <v>1085778000</v>
      </c>
      <c r="J51" s="228">
        <f>來源餘絀表!H51</f>
        <v>1085778000</v>
      </c>
      <c r="K51" s="228">
        <f t="shared" si="1"/>
        <v>0</v>
      </c>
    </row>
    <row r="52" spans="1:11">
      <c r="A52" s="188" t="s">
        <v>354</v>
      </c>
      <c r="B52" s="347">
        <f>'餘絀表(預算數)'!B51+'上月預算 '!B52</f>
        <v>0</v>
      </c>
      <c r="C52" s="390">
        <f>'餘絀表(預算數)'!C51+'上月預算 '!C52</f>
        <v>9547000</v>
      </c>
      <c r="D52" s="390">
        <f>'餘絀表(預算數)'!D51+'上月預算 '!D52</f>
        <v>0</v>
      </c>
      <c r="E52" s="390">
        <f>'餘絀表(預算數)'!E51+'上月預算 '!E52</f>
        <v>0</v>
      </c>
      <c r="F52" s="390">
        <f>'餘絀表(預算數)'!F51+'上月預算 '!F52</f>
        <v>0</v>
      </c>
      <c r="G52" s="347">
        <f>'餘絀表(預算數)'!G51+'上月預算 '!G52</f>
        <v>0</v>
      </c>
      <c r="H52" s="347">
        <f>'餘絀表(預算數)'!H51+'上月預算 '!H52</f>
        <v>0</v>
      </c>
      <c r="I52" s="347">
        <f t="shared" si="0"/>
        <v>9547000</v>
      </c>
      <c r="J52" s="228">
        <f>來源餘絀表!H52</f>
        <v>9547000</v>
      </c>
      <c r="K52" s="228">
        <f t="shared" si="1"/>
        <v>0</v>
      </c>
    </row>
    <row r="53" spans="1:11" s="185" customFormat="1">
      <c r="A53" s="201" t="s">
        <v>355</v>
      </c>
      <c r="B53" s="347">
        <f>'餘絀表(預算數)'!B52+'上月預算 '!B53</f>
        <v>0</v>
      </c>
      <c r="C53" s="390">
        <f>'餘絀表(預算數)'!C52+'上月預算 '!C53</f>
        <v>0</v>
      </c>
      <c r="D53" s="390">
        <f>'餘絀表(預算數)'!D52+'上月預算 '!D53</f>
        <v>0</v>
      </c>
      <c r="E53" s="390">
        <f>'餘絀表(預算數)'!E52+'上月預算 '!E53</f>
        <v>0</v>
      </c>
      <c r="F53" s="390">
        <f>'餘絀表(預算數)'!F52+'上月預算 '!F53</f>
        <v>0</v>
      </c>
      <c r="G53" s="347">
        <f>'餘絀表(預算數)'!G52+'上月預算 '!G53</f>
        <v>0</v>
      </c>
      <c r="H53" s="347">
        <f>'餘絀表(預算數)'!H52+'上月預算 '!H53</f>
        <v>0</v>
      </c>
      <c r="I53" s="347">
        <f t="shared" si="0"/>
        <v>0</v>
      </c>
      <c r="J53" s="228">
        <f>來源餘絀表!H53</f>
        <v>0</v>
      </c>
      <c r="K53" s="228">
        <f t="shared" si="1"/>
        <v>0</v>
      </c>
    </row>
    <row r="54" spans="1:11" ht="30">
      <c r="A54" s="202" t="s">
        <v>160</v>
      </c>
      <c r="B54" s="347">
        <f>'餘絀表(預算數)'!B53+'上月預算 '!B54</f>
        <v>0</v>
      </c>
      <c r="C54" s="390">
        <f>'餘絀表(預算數)'!C53+'上月預算 '!C54</f>
        <v>0</v>
      </c>
      <c r="D54" s="390">
        <f>'餘絀表(預算數)'!D53+'上月預算 '!D54</f>
        <v>0</v>
      </c>
      <c r="E54" s="390">
        <f>'餘絀表(預算數)'!E53+'上月預算 '!E54</f>
        <v>0</v>
      </c>
      <c r="F54" s="390">
        <f>'餘絀表(預算數)'!F53+'上月預算 '!F54</f>
        <v>0</v>
      </c>
      <c r="G54" s="347">
        <f>'餘絀表(預算數)'!G53+'上月預算 '!G54</f>
        <v>0</v>
      </c>
      <c r="H54" s="347">
        <f>'餘絀表(預算數)'!H53+'上月預算 '!H54</f>
        <v>0</v>
      </c>
      <c r="I54" s="347">
        <f t="shared" si="0"/>
        <v>0</v>
      </c>
      <c r="J54" s="228">
        <f>來源餘絀表!H54</f>
        <v>0</v>
      </c>
      <c r="K54" s="228">
        <f t="shared" si="1"/>
        <v>0</v>
      </c>
    </row>
    <row r="55" spans="1:11" s="179" customFormat="1">
      <c r="A55" s="192" t="s">
        <v>973</v>
      </c>
      <c r="B55" s="347">
        <f>'餘絀表(預算數)'!B55+'上月預算 '!B56</f>
        <v>0</v>
      </c>
      <c r="C55" s="390">
        <f>'餘絀表(預算數)'!C55+'上月預算 '!C56</f>
        <v>0</v>
      </c>
      <c r="D55" s="390">
        <f>'餘絀表(預算數)'!D55+'上月預算 '!D56</f>
        <v>0</v>
      </c>
      <c r="E55" s="390">
        <f>'餘絀表(預算數)'!E55+'上月預算 '!E56</f>
        <v>0</v>
      </c>
      <c r="F55" s="390">
        <f>'餘絀表(預算數)'!F55+'上月預算 '!F56</f>
        <v>0</v>
      </c>
      <c r="G55" s="347">
        <f>'餘絀表(預算數)'!G55+'上月預算 '!G56</f>
        <v>575260000</v>
      </c>
      <c r="H55" s="347">
        <f>'餘絀表(預算數)'!H55+'上月預算 '!H56</f>
        <v>0</v>
      </c>
      <c r="I55" s="347">
        <f t="shared" si="0"/>
        <v>575260000</v>
      </c>
      <c r="J55" s="228">
        <f>來源餘絀表!H55</f>
        <v>882202000</v>
      </c>
      <c r="K55" s="228">
        <f t="shared" si="1"/>
        <v>-306942000</v>
      </c>
    </row>
    <row r="56" spans="1:11" s="179" customFormat="1" ht="30.75" customHeight="1">
      <c r="A56" s="192" t="s">
        <v>357</v>
      </c>
      <c r="B56" s="347">
        <f>'餘絀表(預算數)'!B56+'上月預算 '!B57</f>
        <v>0</v>
      </c>
      <c r="C56" s="390">
        <f>'餘絀表(預算數)'!C56+'上月預算 '!C57</f>
        <v>0</v>
      </c>
      <c r="D56" s="390">
        <f>'餘絀表(預算數)'!D56+'上月預算 '!D57</f>
        <v>0</v>
      </c>
      <c r="E56" s="390">
        <f>'餘絀表(預算數)'!E56+'上月預算 '!E57</f>
        <v>0</v>
      </c>
      <c r="F56" s="390">
        <f>'餘絀表(預算數)'!F56+'上月預算 '!F57</f>
        <v>0</v>
      </c>
      <c r="G56" s="347">
        <f>'餘絀表(預算數)'!G56+'上月預算 '!G57</f>
        <v>18250000</v>
      </c>
      <c r="H56" s="347">
        <f>'餘絀表(預算數)'!H56+'上月預算 '!H57</f>
        <v>0</v>
      </c>
      <c r="I56" s="347">
        <f t="shared" si="0"/>
        <v>18250000</v>
      </c>
      <c r="J56" s="228">
        <f>來源餘絀表!H56</f>
        <v>500000</v>
      </c>
      <c r="K56" s="228">
        <f t="shared" si="1"/>
        <v>17750000</v>
      </c>
    </row>
    <row r="57" spans="1:11" s="179" customFormat="1">
      <c r="A57" s="194" t="s">
        <v>883</v>
      </c>
      <c r="B57" s="347">
        <f>'餘絀表(預算數)'!B57+'上月預算 '!B58</f>
        <v>0</v>
      </c>
      <c r="C57" s="390">
        <f>'餘絀表(預算數)'!C57+'上月預算 '!C58</f>
        <v>0</v>
      </c>
      <c r="D57" s="390">
        <f>'餘絀表(預算數)'!D57+'上月預算 '!D58</f>
        <v>0</v>
      </c>
      <c r="E57" s="390">
        <f>'餘絀表(預算數)'!E57+'上月預算 '!E58</f>
        <v>0</v>
      </c>
      <c r="F57" s="390">
        <f>'餘絀表(預算數)'!F57+'上月預算 '!F58</f>
        <v>0</v>
      </c>
      <c r="G57" s="347">
        <f>'餘絀表(預算數)'!G57+'上月預算 '!G58</f>
        <v>103683000</v>
      </c>
      <c r="H57" s="347">
        <f>'餘絀表(預算數)'!H57+'上月預算 '!H58</f>
        <v>0</v>
      </c>
      <c r="I57" s="347">
        <f t="shared" si="0"/>
        <v>103683000</v>
      </c>
      <c r="J57" s="228">
        <f>來源餘絀表!H57</f>
        <v>794370000</v>
      </c>
      <c r="K57" s="228">
        <f t="shared" si="1"/>
        <v>-690687000</v>
      </c>
    </row>
    <row r="58" spans="1:11" s="179" customFormat="1">
      <c r="A58" s="204" t="s">
        <v>986</v>
      </c>
      <c r="B58" s="347"/>
      <c r="C58" s="390"/>
      <c r="D58" s="390"/>
      <c r="E58" s="390"/>
      <c r="F58" s="390"/>
      <c r="G58" s="347">
        <f>'餘絀表(預算數)'!G58+'上月預算 '!G59</f>
        <v>0</v>
      </c>
      <c r="H58" s="347"/>
      <c r="I58" s="347"/>
      <c r="J58" s="228"/>
      <c r="K58" s="228"/>
    </row>
    <row r="59" spans="1:11" s="179" customFormat="1">
      <c r="A59" s="194" t="s">
        <v>305</v>
      </c>
      <c r="B59" s="347">
        <f>'餘絀表(預算數)'!B59+'上月預算 '!B59</f>
        <v>0</v>
      </c>
      <c r="C59" s="390">
        <f>'餘絀表(預算數)'!C59+'上月預算 '!C59</f>
        <v>0</v>
      </c>
      <c r="D59" s="390">
        <f>'餘絀表(預算數)'!D59+'上月預算 '!D59</f>
        <v>0</v>
      </c>
      <c r="E59" s="390">
        <f>'餘絀表(預算數)'!E59+'上月預算 '!E59</f>
        <v>0</v>
      </c>
      <c r="F59" s="390">
        <f>'餘絀表(預算數)'!F59+'上月預算 '!F59</f>
        <v>0</v>
      </c>
      <c r="G59" s="347">
        <f>'餘絀表(預算數)'!G59+'上月預算 '!G59</f>
        <v>0</v>
      </c>
      <c r="H59" s="347">
        <f>'餘絀表(預算數)'!H59+'上月預算 '!H59</f>
        <v>300370000</v>
      </c>
      <c r="I59" s="347">
        <f t="shared" si="0"/>
        <v>300370000</v>
      </c>
      <c r="J59" s="228">
        <f>來源餘絀表!H59</f>
        <v>300370000</v>
      </c>
      <c r="K59" s="228">
        <f t="shared" si="1"/>
        <v>0</v>
      </c>
    </row>
    <row r="60" spans="1:11" s="179" customFormat="1">
      <c r="A60" s="189" t="s">
        <v>343</v>
      </c>
      <c r="B60" s="347">
        <f>'餘絀表(預算數)'!B60+'上月預算 '!B60</f>
        <v>0</v>
      </c>
      <c r="C60" s="390">
        <f>'餘絀表(預算數)'!C60+'上月預算 '!C60</f>
        <v>0</v>
      </c>
      <c r="D60" s="390">
        <f>'餘絀表(預算數)'!D60+'上月預算 '!D60</f>
        <v>0</v>
      </c>
      <c r="E60" s="390">
        <f>'餘絀表(預算數)'!E60+'上月預算 '!E60</f>
        <v>0</v>
      </c>
      <c r="F60" s="390">
        <f>'餘絀表(預算數)'!F60+'上月預算 '!F60</f>
        <v>0</v>
      </c>
      <c r="G60" s="347">
        <f>'餘絀表(預算數)'!G60+'上月預算 '!G60</f>
        <v>0</v>
      </c>
      <c r="H60" s="347">
        <f>'餘絀表(預算數)'!H60+'上月預算 '!H60</f>
        <v>3761000</v>
      </c>
      <c r="I60" s="347">
        <f t="shared" si="0"/>
        <v>3761000</v>
      </c>
      <c r="J60" s="228">
        <f>來源餘絀表!H60</f>
        <v>3761000</v>
      </c>
      <c r="K60" s="228">
        <f t="shared" si="1"/>
        <v>0</v>
      </c>
    </row>
    <row r="61" spans="1:11" s="179" customFormat="1">
      <c r="A61" s="189" t="s">
        <v>344</v>
      </c>
      <c r="B61" s="347">
        <f>'餘絀表(預算數)'!B61+'上月預算 '!B61</f>
        <v>0</v>
      </c>
      <c r="C61" s="390">
        <f>'餘絀表(預算數)'!C61+'上月預算 '!C61</f>
        <v>0</v>
      </c>
      <c r="D61" s="390">
        <f>'餘絀表(預算數)'!D61+'上月預算 '!D61</f>
        <v>0</v>
      </c>
      <c r="E61" s="390">
        <f>'餘絀表(預算數)'!E61+'上月預算 '!E61</f>
        <v>0</v>
      </c>
      <c r="F61" s="390">
        <f>'餘絀表(預算數)'!F61+'上月預算 '!F61</f>
        <v>0</v>
      </c>
      <c r="G61" s="347">
        <f>'餘絀表(預算數)'!G61+'上月預算 '!G61</f>
        <v>0</v>
      </c>
      <c r="H61" s="347">
        <f>'餘絀表(預算數)'!H61+'上月預算 '!H61</f>
        <v>296609000</v>
      </c>
      <c r="I61" s="347">
        <f t="shared" si="0"/>
        <v>296609000</v>
      </c>
      <c r="J61" s="228">
        <f>來源餘絀表!H61</f>
        <v>296609000</v>
      </c>
      <c r="K61" s="228">
        <f t="shared" si="1"/>
        <v>0</v>
      </c>
    </row>
    <row r="62" spans="1:11" s="179" customFormat="1">
      <c r="A62" s="194" t="s">
        <v>306</v>
      </c>
      <c r="B62" s="347">
        <f>'餘絀表(預算數)'!B62+'上月預算 '!B62</f>
        <v>0</v>
      </c>
      <c r="C62" s="390">
        <f>'餘絀表(預算數)'!C62+'上月預算 '!C62</f>
        <v>0</v>
      </c>
      <c r="D62" s="390">
        <f>'餘絀表(預算數)'!D62+'上月預算 '!D62</f>
        <v>0</v>
      </c>
      <c r="E62" s="390">
        <f>'餘絀表(預算數)'!E62+'上月預算 '!E62</f>
        <v>0</v>
      </c>
      <c r="F62" s="390">
        <f>'餘絀表(預算數)'!F62+'上月預算 '!F62</f>
        <v>0</v>
      </c>
      <c r="G62" s="347">
        <f>'餘絀表(預算數)'!G62+'上月預算 '!G62</f>
        <v>0</v>
      </c>
      <c r="H62" s="347">
        <f>'餘絀表(預算數)'!H62+'上月預算 '!H62</f>
        <v>1877070000</v>
      </c>
      <c r="I62" s="347">
        <f t="shared" si="0"/>
        <v>1877070000</v>
      </c>
      <c r="J62" s="228">
        <f>來源餘絀表!H62</f>
        <v>1877070000</v>
      </c>
      <c r="K62" s="228">
        <f t="shared" si="1"/>
        <v>0</v>
      </c>
    </row>
    <row r="63" spans="1:11" s="179" customFormat="1">
      <c r="A63" s="189" t="s">
        <v>343</v>
      </c>
      <c r="B63" s="347">
        <f>'餘絀表(預算數)'!B63+'上月預算 '!B63</f>
        <v>0</v>
      </c>
      <c r="C63" s="390">
        <f>'餘絀表(預算數)'!C63+'上月預算 '!C63</f>
        <v>0</v>
      </c>
      <c r="D63" s="390">
        <f>'餘絀表(預算數)'!D63+'上月預算 '!D63</f>
        <v>0</v>
      </c>
      <c r="E63" s="390">
        <f>'餘絀表(預算數)'!E63+'上月預算 '!E63</f>
        <v>0</v>
      </c>
      <c r="F63" s="390">
        <f>'餘絀表(預算數)'!F63+'上月預算 '!F63</f>
        <v>0</v>
      </c>
      <c r="G63" s="347">
        <f>'餘絀表(預算數)'!G63+'上月預算 '!G63</f>
        <v>0</v>
      </c>
      <c r="H63" s="347">
        <f>'餘絀表(預算數)'!H63+'上月預算 '!H63</f>
        <v>86949000</v>
      </c>
      <c r="I63" s="347">
        <f t="shared" si="0"/>
        <v>86949000</v>
      </c>
      <c r="J63" s="228">
        <f>來源餘絀表!H63</f>
        <v>86949000</v>
      </c>
      <c r="K63" s="228">
        <f t="shared" si="1"/>
        <v>0</v>
      </c>
    </row>
    <row r="64" spans="1:11" s="179" customFormat="1">
      <c r="A64" s="189" t="s">
        <v>344</v>
      </c>
      <c r="B64" s="347">
        <f>'餘絀表(預算數)'!B64+'上月預算 '!B64</f>
        <v>0</v>
      </c>
      <c r="C64" s="390">
        <f>'餘絀表(預算數)'!C64+'上月預算 '!C64</f>
        <v>0</v>
      </c>
      <c r="D64" s="390">
        <f>'餘絀表(預算數)'!D64+'上月預算 '!D64</f>
        <v>0</v>
      </c>
      <c r="E64" s="390">
        <f>'餘絀表(預算數)'!E64+'上月預算 '!E64</f>
        <v>0</v>
      </c>
      <c r="F64" s="390">
        <f>'餘絀表(預算數)'!F64+'上月預算 '!F64</f>
        <v>0</v>
      </c>
      <c r="G64" s="347">
        <f>'餘絀表(預算數)'!G64+'上月預算 '!G64</f>
        <v>0</v>
      </c>
      <c r="H64" s="347">
        <f>'餘絀表(預算數)'!H64+'上月預算 '!H64</f>
        <v>1790121000</v>
      </c>
      <c r="I64" s="347">
        <f t="shared" si="0"/>
        <v>1790121000</v>
      </c>
      <c r="J64" s="228">
        <f>來源餘絀表!H64</f>
        <v>1790121000</v>
      </c>
      <c r="K64" s="228">
        <f t="shared" si="1"/>
        <v>0</v>
      </c>
    </row>
    <row r="65" spans="1:11" s="358" customFormat="1">
      <c r="A65" s="357" t="s">
        <v>444</v>
      </c>
      <c r="B65" s="347">
        <f>'餘絀表(預算數)'!B65+'上月預算 '!B65</f>
        <v>4508000</v>
      </c>
      <c r="C65" s="390">
        <f>'餘絀表(預算數)'!C65+'上月預算 '!C65</f>
        <v>0</v>
      </c>
      <c r="D65" s="390">
        <f>'餘絀表(預算數)'!D65+'上月預算 '!D65</f>
        <v>0</v>
      </c>
      <c r="E65" s="390">
        <f>'餘絀表(預算數)'!E65+'上月預算 '!E65</f>
        <v>0</v>
      </c>
      <c r="F65" s="390">
        <f>'餘絀表(預算數)'!F65+'上月預算 '!F65</f>
        <v>0</v>
      </c>
      <c r="G65" s="347">
        <f>'餘絀表(預算數)'!G65+'上月預算 '!G65</f>
        <v>0</v>
      </c>
      <c r="H65" s="347">
        <f>'餘絀表(預算數)'!H65+'上月預算 '!H65</f>
        <v>0</v>
      </c>
      <c r="I65" s="347">
        <f t="shared" si="0"/>
        <v>4508000</v>
      </c>
      <c r="J65" s="228">
        <f>來源餘絀表!H65</f>
        <v>4508000</v>
      </c>
      <c r="K65" s="228">
        <f t="shared" si="1"/>
        <v>0</v>
      </c>
    </row>
    <row r="66" spans="1:11" outlineLevel="1">
      <c r="A66" s="207" t="s">
        <v>359</v>
      </c>
      <c r="B66" s="347">
        <f>'餘絀表(預算數)'!B66+'上月預算 '!B66</f>
        <v>400000</v>
      </c>
      <c r="C66" s="390">
        <f>'餘絀表(預算數)'!C66+'上月預算 '!C66</f>
        <v>0</v>
      </c>
      <c r="D66" s="390">
        <f>'餘絀表(預算數)'!D66+'上月預算 '!D66</f>
        <v>0</v>
      </c>
      <c r="E66" s="390">
        <f>'餘絀表(預算數)'!E66+'上月預算 '!E66</f>
        <v>0</v>
      </c>
      <c r="F66" s="390">
        <f>'餘絀表(預算數)'!F66+'上月預算 '!F66</f>
        <v>0</v>
      </c>
      <c r="G66" s="347">
        <f>'餘絀表(預算數)'!G66+'上月預算 '!G66</f>
        <v>0</v>
      </c>
      <c r="H66" s="347">
        <f>'餘絀表(預算數)'!H66+'上月預算 '!H66</f>
        <v>0</v>
      </c>
      <c r="I66" s="347">
        <f t="shared" si="0"/>
        <v>400000</v>
      </c>
      <c r="J66" s="228">
        <f>來源餘絀表!H66</f>
        <v>400000</v>
      </c>
      <c r="K66" s="228">
        <f t="shared" si="1"/>
        <v>0</v>
      </c>
    </row>
    <row r="67" spans="1:11" outlineLevel="1">
      <c r="A67" s="207" t="s">
        <v>446</v>
      </c>
      <c r="B67" s="347">
        <f>'餘絀表(預算數)'!B67+'上月預算 '!B67</f>
        <v>0</v>
      </c>
      <c r="C67" s="390">
        <f>'餘絀表(預算數)'!C67+'上月預算 '!C67</f>
        <v>0</v>
      </c>
      <c r="D67" s="390">
        <f>'餘絀表(預算數)'!D67+'上月預算 '!D67</f>
        <v>0</v>
      </c>
      <c r="E67" s="390">
        <f>'餘絀表(預算數)'!E67+'上月預算 '!E67</f>
        <v>0</v>
      </c>
      <c r="F67" s="390">
        <f>'餘絀表(預算數)'!F67+'上月預算 '!F67</f>
        <v>0</v>
      </c>
      <c r="G67" s="347">
        <f>'餘絀表(預算數)'!G67+'上月預算 '!G67</f>
        <v>0</v>
      </c>
      <c r="H67" s="347">
        <f>'餘絀表(預算數)'!H67+'上月預算 '!H67</f>
        <v>0</v>
      </c>
      <c r="I67" s="347">
        <f t="shared" si="0"/>
        <v>0</v>
      </c>
      <c r="J67" s="228">
        <f>來源餘絀表!H67</f>
        <v>0</v>
      </c>
      <c r="K67" s="228">
        <f t="shared" si="1"/>
        <v>0</v>
      </c>
    </row>
    <row r="68" spans="1:11" outlineLevel="1">
      <c r="A68" s="207" t="s">
        <v>447</v>
      </c>
      <c r="B68" s="347">
        <f>'餘絀表(預算數)'!B68+'上月預算 '!B68</f>
        <v>0</v>
      </c>
      <c r="C68" s="390">
        <f>'餘絀表(預算數)'!C68+'上月預算 '!C68</f>
        <v>0</v>
      </c>
      <c r="D68" s="390">
        <f>'餘絀表(預算數)'!D68+'上月預算 '!D68</f>
        <v>0</v>
      </c>
      <c r="E68" s="390">
        <f>'餘絀表(預算數)'!E68+'上月預算 '!E68</f>
        <v>0</v>
      </c>
      <c r="F68" s="390">
        <f>'餘絀表(預算數)'!F68+'上月預算 '!F68</f>
        <v>0</v>
      </c>
      <c r="G68" s="347">
        <f>'餘絀表(預算數)'!G68+'上月預算 '!G68</f>
        <v>0</v>
      </c>
      <c r="H68" s="347">
        <f>'餘絀表(預算數)'!H68+'上月預算 '!H68</f>
        <v>0</v>
      </c>
      <c r="I68" s="347">
        <f t="shared" si="0"/>
        <v>0</v>
      </c>
      <c r="J68" s="228">
        <f>來源餘絀表!H68</f>
        <v>0</v>
      </c>
      <c r="K68" s="228">
        <f t="shared" si="1"/>
        <v>0</v>
      </c>
    </row>
    <row r="69" spans="1:11" outlineLevel="1">
      <c r="A69" s="207" t="s">
        <v>448</v>
      </c>
      <c r="B69" s="347">
        <f>'餘絀表(預算數)'!B69+'上月預算 '!B69</f>
        <v>0</v>
      </c>
      <c r="C69" s="390">
        <f>'餘絀表(預算數)'!C69+'上月預算 '!C69</f>
        <v>0</v>
      </c>
      <c r="D69" s="390">
        <f>'餘絀表(預算數)'!D69+'上月預算 '!D69</f>
        <v>0</v>
      </c>
      <c r="E69" s="390">
        <f>'餘絀表(預算數)'!E69+'上月預算 '!E69</f>
        <v>0</v>
      </c>
      <c r="F69" s="390">
        <f>'餘絀表(預算數)'!F69+'上月預算 '!F69</f>
        <v>0</v>
      </c>
      <c r="G69" s="347">
        <f>'餘絀表(預算數)'!G69+'上月預算 '!G69</f>
        <v>0</v>
      </c>
      <c r="H69" s="347">
        <f>'餘絀表(預算數)'!H69+'上月預算 '!H69</f>
        <v>0</v>
      </c>
      <c r="I69" s="347">
        <f t="shared" si="0"/>
        <v>0</v>
      </c>
      <c r="J69" s="228">
        <f>來源餘絀表!H69</f>
        <v>0</v>
      </c>
      <c r="K69" s="228">
        <f t="shared" si="1"/>
        <v>0</v>
      </c>
    </row>
    <row r="70" spans="1:11" outlineLevel="1">
      <c r="A70" s="207" t="s">
        <v>449</v>
      </c>
      <c r="B70" s="347">
        <f>'餘絀表(預算數)'!B70+'上月預算 '!B70</f>
        <v>0</v>
      </c>
      <c r="C70" s="390">
        <f>'餘絀表(預算數)'!C70+'上月預算 '!C70</f>
        <v>0</v>
      </c>
      <c r="D70" s="390">
        <f>'餘絀表(預算數)'!D70+'上月預算 '!D70</f>
        <v>0</v>
      </c>
      <c r="E70" s="390">
        <f>'餘絀表(預算數)'!E70+'上月預算 '!E70</f>
        <v>0</v>
      </c>
      <c r="F70" s="390">
        <f>'餘絀表(預算數)'!F70+'上月預算 '!F70</f>
        <v>0</v>
      </c>
      <c r="G70" s="347">
        <f>'餘絀表(預算數)'!G70+'上月預算 '!G70</f>
        <v>0</v>
      </c>
      <c r="H70" s="347">
        <f>'餘絀表(預算數)'!H70+'上月預算 '!H70</f>
        <v>0</v>
      </c>
      <c r="I70" s="347">
        <f t="shared" si="0"/>
        <v>0</v>
      </c>
      <c r="J70" s="228">
        <f>來源餘絀表!H70</f>
        <v>0</v>
      </c>
      <c r="K70" s="228">
        <f t="shared" si="1"/>
        <v>0</v>
      </c>
    </row>
    <row r="71" spans="1:11" outlineLevel="1">
      <c r="A71" s="207" t="s">
        <v>450</v>
      </c>
      <c r="B71" s="347">
        <f>'餘絀表(預算數)'!B71+'上月預算 '!B71</f>
        <v>0</v>
      </c>
      <c r="C71" s="390">
        <f>'餘絀表(預算數)'!C71+'上月預算 '!C71</f>
        <v>0</v>
      </c>
      <c r="D71" s="390">
        <f>'餘絀表(預算數)'!D71+'上月預算 '!D71</f>
        <v>0</v>
      </c>
      <c r="E71" s="390">
        <f>'餘絀表(預算數)'!E71+'上月預算 '!E71</f>
        <v>0</v>
      </c>
      <c r="F71" s="390">
        <f>'餘絀表(預算數)'!F71+'上月預算 '!F71</f>
        <v>0</v>
      </c>
      <c r="G71" s="347">
        <f>'餘絀表(預算數)'!G71+'上月預算 '!G71</f>
        <v>0</v>
      </c>
      <c r="H71" s="347">
        <f>'餘絀表(預算數)'!H71+'上月預算 '!H71</f>
        <v>0</v>
      </c>
      <c r="I71" s="347">
        <f t="shared" si="0"/>
        <v>0</v>
      </c>
      <c r="J71" s="228">
        <f>來源餘絀表!H71</f>
        <v>0</v>
      </c>
      <c r="K71" s="228">
        <f t="shared" si="1"/>
        <v>0</v>
      </c>
    </row>
    <row r="72" spans="1:11" outlineLevel="1">
      <c r="A72" s="207" t="s">
        <v>451</v>
      </c>
      <c r="B72" s="347">
        <f>'餘絀表(預算數)'!B72+'上月預算 '!B72</f>
        <v>0</v>
      </c>
      <c r="C72" s="390">
        <f>'餘絀表(預算數)'!C72+'上月預算 '!C72</f>
        <v>0</v>
      </c>
      <c r="D72" s="390">
        <f>'餘絀表(預算數)'!D72+'上月預算 '!D72</f>
        <v>0</v>
      </c>
      <c r="E72" s="390">
        <f>'餘絀表(預算數)'!E72+'上月預算 '!E72</f>
        <v>0</v>
      </c>
      <c r="F72" s="390">
        <f>'餘絀表(預算數)'!F72+'上月預算 '!F72</f>
        <v>0</v>
      </c>
      <c r="G72" s="347">
        <f>'餘絀表(預算數)'!G72+'上月預算 '!G72</f>
        <v>0</v>
      </c>
      <c r="H72" s="347">
        <f>'餘絀表(預算數)'!H72+'上月預算 '!H72</f>
        <v>0</v>
      </c>
      <c r="I72" s="347">
        <f t="shared" si="0"/>
        <v>0</v>
      </c>
      <c r="J72" s="228">
        <f>來源餘絀表!H72</f>
        <v>0</v>
      </c>
      <c r="K72" s="228">
        <f t="shared" si="1"/>
        <v>0</v>
      </c>
    </row>
    <row r="73" spans="1:11" outlineLevel="1">
      <c r="A73" s="207" t="s">
        <v>593</v>
      </c>
      <c r="B73" s="347">
        <f>'餘絀表(預算數)'!B73+'上月預算 '!B73</f>
        <v>0</v>
      </c>
      <c r="C73" s="390">
        <f>'餘絀表(預算數)'!C73+'上月預算 '!C73</f>
        <v>0</v>
      </c>
      <c r="D73" s="390">
        <f>'餘絀表(預算數)'!D73+'上月預算 '!D73</f>
        <v>0</v>
      </c>
      <c r="E73" s="390">
        <f>'餘絀表(預算數)'!E73+'上月預算 '!E73</f>
        <v>0</v>
      </c>
      <c r="F73" s="390">
        <f>'餘絀表(預算數)'!F73+'上月預算 '!F73</f>
        <v>0</v>
      </c>
      <c r="G73" s="347">
        <f>'餘絀表(預算數)'!G73+'上月預算 '!G73</f>
        <v>0</v>
      </c>
      <c r="H73" s="347">
        <f>'餘絀表(預算數)'!H73+'上月預算 '!H73</f>
        <v>0</v>
      </c>
      <c r="I73" s="347">
        <f t="shared" si="0"/>
        <v>0</v>
      </c>
      <c r="J73" s="228">
        <f>來源餘絀表!H73</f>
        <v>0</v>
      </c>
      <c r="K73" s="228">
        <f t="shared" si="1"/>
        <v>0</v>
      </c>
    </row>
    <row r="74" spans="1:11" s="179" customFormat="1" ht="15.75" customHeight="1">
      <c r="A74" s="231" t="s">
        <v>185</v>
      </c>
      <c r="B74" s="347">
        <f>'餘絀表(預算數)'!B74+'上月預算 '!B74</f>
        <v>0</v>
      </c>
      <c r="C74" s="390">
        <f>'餘絀表(預算數)'!C74+'上月預算 '!C74</f>
        <v>0</v>
      </c>
      <c r="D74" s="390">
        <f>'餘絀表(預算數)'!D74+'上月預算 '!D74</f>
        <v>0</v>
      </c>
      <c r="E74" s="390">
        <f>'餘絀表(預算數)'!E74+'上月預算 '!E74</f>
        <v>0</v>
      </c>
      <c r="F74" s="390">
        <f>'餘絀表(預算數)'!F74+'上月預算 '!F74</f>
        <v>0</v>
      </c>
      <c r="G74" s="347">
        <f>'餘絀表(預算數)'!G74+'上月預算 '!G74</f>
        <v>0</v>
      </c>
      <c r="H74" s="347">
        <f>'餘絀表(預算數)'!H74+'上月預算 '!H74</f>
        <v>0</v>
      </c>
      <c r="I74" s="347">
        <f t="shared" si="0"/>
        <v>0</v>
      </c>
      <c r="J74" s="228">
        <f>來源餘絀表!H74</f>
        <v>0</v>
      </c>
      <c r="K74" s="228">
        <f t="shared" si="1"/>
        <v>0</v>
      </c>
    </row>
    <row r="75" spans="1:11">
      <c r="A75" s="210" t="s">
        <v>404</v>
      </c>
      <c r="B75" s="347">
        <f>'餘絀表(預算數)'!B75+'上月預算 '!B75</f>
        <v>0</v>
      </c>
      <c r="C75" s="390">
        <f>'餘絀表(預算數)'!C75+'上月預算 '!C75</f>
        <v>0</v>
      </c>
      <c r="D75" s="390">
        <f>'餘絀表(預算數)'!D75+'上月預算 '!D75</f>
        <v>0</v>
      </c>
      <c r="E75" s="390">
        <f>'餘絀表(預算數)'!E75+'上月預算 '!E75</f>
        <v>0</v>
      </c>
      <c r="F75" s="390">
        <f>'餘絀表(預算數)'!F75+'上月預算 '!F75</f>
        <v>0</v>
      </c>
      <c r="G75" s="347">
        <f>'餘絀表(預算數)'!G75+'上月預算 '!G75</f>
        <v>0</v>
      </c>
      <c r="H75" s="347">
        <f>'餘絀表(預算數)'!H75+'上月預算 '!H75</f>
        <v>0</v>
      </c>
      <c r="I75" s="347">
        <f t="shared" si="0"/>
        <v>0</v>
      </c>
      <c r="J75" s="228">
        <f>來源餘絀表!H75</f>
        <v>0</v>
      </c>
      <c r="K75" s="228">
        <f t="shared" si="1"/>
        <v>0</v>
      </c>
    </row>
    <row r="76" spans="1:11">
      <c r="A76" s="211" t="s">
        <v>360</v>
      </c>
      <c r="B76" s="347">
        <f>'餘絀表(預算數)'!B76+'上月預算 '!B76</f>
        <v>0</v>
      </c>
      <c r="C76" s="390">
        <f>'餘絀表(預算數)'!C76+'上月預算 '!C76</f>
        <v>0</v>
      </c>
      <c r="D76" s="390">
        <f>'餘絀表(預算數)'!D76+'上月預算 '!D76</f>
        <v>0</v>
      </c>
      <c r="E76" s="390">
        <f>'餘絀表(預算數)'!E76+'上月預算 '!E76</f>
        <v>0</v>
      </c>
      <c r="F76" s="390">
        <f>'餘絀表(預算數)'!F76+'上月預算 '!F76</f>
        <v>0</v>
      </c>
      <c r="G76" s="347">
        <f>'餘絀表(預算數)'!G76+'上月預算 '!G76</f>
        <v>0</v>
      </c>
      <c r="H76" s="347">
        <f>'餘絀表(預算數)'!H76+'上月預算 '!H76</f>
        <v>0</v>
      </c>
      <c r="I76" s="347">
        <f t="shared" ref="I76:I87" si="2">SUM(B76:H76)</f>
        <v>0</v>
      </c>
      <c r="J76" s="228">
        <f>來源餘絀表!H76</f>
        <v>0</v>
      </c>
      <c r="K76" s="228">
        <f t="shared" ref="K76:K87" si="3">I76-J76</f>
        <v>0</v>
      </c>
    </row>
    <row r="77" spans="1:11">
      <c r="A77" s="211" t="s">
        <v>361</v>
      </c>
      <c r="B77" s="347">
        <f>'餘絀表(預算數)'!B77+'上月預算 '!B77</f>
        <v>0</v>
      </c>
      <c r="C77" s="390">
        <f>'餘絀表(預算數)'!C77+'上月預算 '!C77</f>
        <v>0</v>
      </c>
      <c r="D77" s="390">
        <f>'餘絀表(預算數)'!D77+'上月預算 '!D77</f>
        <v>0</v>
      </c>
      <c r="E77" s="390">
        <f>'餘絀表(預算數)'!E77+'上月預算 '!E77</f>
        <v>0</v>
      </c>
      <c r="F77" s="390">
        <f>'餘絀表(預算數)'!F77+'上月預算 '!F77</f>
        <v>0</v>
      </c>
      <c r="G77" s="347">
        <f>'餘絀表(預算數)'!G77+'上月預算 '!G77</f>
        <v>0</v>
      </c>
      <c r="H77" s="347">
        <f>'餘絀表(預算數)'!H77+'上月預算 '!H77</f>
        <v>0</v>
      </c>
      <c r="I77" s="347">
        <f t="shared" si="2"/>
        <v>0</v>
      </c>
      <c r="J77" s="228">
        <f>來源餘絀表!H77</f>
        <v>0</v>
      </c>
      <c r="K77" s="228">
        <f t="shared" si="3"/>
        <v>0</v>
      </c>
    </row>
    <row r="78" spans="1:11">
      <c r="A78" s="211" t="s">
        <v>362</v>
      </c>
      <c r="B78" s="347">
        <f>'餘絀表(預算數)'!B78+'上月預算 '!B78</f>
        <v>0</v>
      </c>
      <c r="C78" s="390">
        <f>'餘絀表(預算數)'!C78+'上月預算 '!C78</f>
        <v>0</v>
      </c>
      <c r="D78" s="390">
        <f>'餘絀表(預算數)'!D78+'上月預算 '!D78</f>
        <v>0</v>
      </c>
      <c r="E78" s="390">
        <f>'餘絀表(預算數)'!E78+'上月預算 '!E78</f>
        <v>0</v>
      </c>
      <c r="F78" s="390">
        <f>'餘絀表(預算數)'!F78+'上月預算 '!F78</f>
        <v>0</v>
      </c>
      <c r="G78" s="347">
        <f>'餘絀表(預算數)'!G78+'上月預算 '!G78</f>
        <v>0</v>
      </c>
      <c r="H78" s="347">
        <f>'餘絀表(預算數)'!H78+'上月預算 '!H78</f>
        <v>0</v>
      </c>
      <c r="I78" s="347">
        <f t="shared" si="2"/>
        <v>0</v>
      </c>
      <c r="J78" s="228">
        <f>來源餘絀表!H78</f>
        <v>0</v>
      </c>
      <c r="K78" s="228">
        <f t="shared" si="3"/>
        <v>0</v>
      </c>
    </row>
    <row r="79" spans="1:11">
      <c r="A79" s="212" t="s">
        <v>363</v>
      </c>
      <c r="B79" s="347">
        <f>'餘絀表(預算數)'!B79+'上月預算 '!B79</f>
        <v>0</v>
      </c>
      <c r="C79" s="390">
        <f>'餘絀表(預算數)'!C79+'上月預算 '!C79</f>
        <v>0</v>
      </c>
      <c r="D79" s="390">
        <f>'餘絀表(預算數)'!D79+'上月預算 '!D79</f>
        <v>0</v>
      </c>
      <c r="E79" s="390">
        <f>'餘絀表(預算數)'!E79+'上月預算 '!E79</f>
        <v>0</v>
      </c>
      <c r="F79" s="390">
        <f>'餘絀表(預算數)'!F79+'上月預算 '!F79</f>
        <v>0</v>
      </c>
      <c r="G79" s="347">
        <f>'餘絀表(預算數)'!G79+'上月預算 '!G79</f>
        <v>0</v>
      </c>
      <c r="H79" s="347">
        <f>'餘絀表(預算數)'!H79+'上月預算 '!H79</f>
        <v>0</v>
      </c>
      <c r="I79" s="347">
        <f t="shared" si="2"/>
        <v>0</v>
      </c>
      <c r="J79" s="228">
        <f>來源餘絀表!H79</f>
        <v>0</v>
      </c>
      <c r="K79" s="228">
        <f t="shared" si="3"/>
        <v>0</v>
      </c>
    </row>
    <row r="80" spans="1:11">
      <c r="A80" s="212" t="s">
        <v>364</v>
      </c>
      <c r="B80" s="347">
        <f>'餘絀表(預算數)'!B80+'上月預算 '!B80</f>
        <v>0</v>
      </c>
      <c r="C80" s="390">
        <f>'餘絀表(預算數)'!C80+'上月預算 '!C80</f>
        <v>0</v>
      </c>
      <c r="D80" s="390">
        <f>'餘絀表(預算數)'!D80+'上月預算 '!D80</f>
        <v>0</v>
      </c>
      <c r="E80" s="390">
        <f>'餘絀表(預算數)'!E80+'上月預算 '!E80</f>
        <v>0</v>
      </c>
      <c r="F80" s="390">
        <f>'餘絀表(預算數)'!F80+'上月預算 '!F80</f>
        <v>0</v>
      </c>
      <c r="G80" s="347">
        <f>'餘絀表(預算數)'!G80+'上月預算 '!G80</f>
        <v>0</v>
      </c>
      <c r="H80" s="347">
        <f>'餘絀表(預算數)'!H80+'上月預算 '!H80</f>
        <v>0</v>
      </c>
      <c r="I80" s="347">
        <f t="shared" si="2"/>
        <v>0</v>
      </c>
      <c r="J80" s="228">
        <f>來源餘絀表!H80</f>
        <v>0</v>
      </c>
      <c r="K80" s="228">
        <f t="shared" si="3"/>
        <v>0</v>
      </c>
    </row>
    <row r="81" spans="1:11">
      <c r="A81" s="212" t="s">
        <v>365</v>
      </c>
      <c r="B81" s="347">
        <f>'餘絀表(預算數)'!B81+'上月預算 '!B81</f>
        <v>0</v>
      </c>
      <c r="C81" s="390">
        <f>'餘絀表(預算數)'!C81+'上月預算 '!C81</f>
        <v>0</v>
      </c>
      <c r="D81" s="390">
        <f>'餘絀表(預算數)'!D81+'上月預算 '!D81</f>
        <v>0</v>
      </c>
      <c r="E81" s="390">
        <f>'餘絀表(預算數)'!E81+'上月預算 '!E81</f>
        <v>0</v>
      </c>
      <c r="F81" s="390">
        <f>'餘絀表(預算數)'!F81+'上月預算 '!F81</f>
        <v>0</v>
      </c>
      <c r="G81" s="347">
        <f>'餘絀表(預算數)'!G81+'上月預算 '!G81</f>
        <v>0</v>
      </c>
      <c r="H81" s="347">
        <f>'餘絀表(預算數)'!H81+'上月預算 '!H81</f>
        <v>0</v>
      </c>
      <c r="I81" s="347">
        <f t="shared" si="2"/>
        <v>0</v>
      </c>
      <c r="J81" s="228">
        <f>來源餘絀表!H81</f>
        <v>0</v>
      </c>
      <c r="K81" s="228">
        <f t="shared" si="3"/>
        <v>0</v>
      </c>
    </row>
    <row r="82" spans="1:11">
      <c r="A82" s="212" t="s">
        <v>366</v>
      </c>
      <c r="B82" s="347">
        <f>'餘絀表(預算數)'!B82+'上月預算 '!B82</f>
        <v>0</v>
      </c>
      <c r="C82" s="390">
        <f>'餘絀表(預算數)'!C82+'上月預算 '!C82</f>
        <v>0</v>
      </c>
      <c r="D82" s="390">
        <f>'餘絀表(預算數)'!D82+'上月預算 '!D82</f>
        <v>0</v>
      </c>
      <c r="E82" s="390">
        <f>'餘絀表(預算數)'!E82+'上月預算 '!E82</f>
        <v>0</v>
      </c>
      <c r="F82" s="390">
        <f>'餘絀表(預算數)'!F82+'上月預算 '!F82</f>
        <v>0</v>
      </c>
      <c r="G82" s="347">
        <f>'餘絀表(預算數)'!G82+'上月預算 '!G82</f>
        <v>0</v>
      </c>
      <c r="H82" s="347">
        <f>'餘絀表(預算數)'!H82+'上月預算 '!H82</f>
        <v>0</v>
      </c>
      <c r="I82" s="347">
        <f t="shared" si="2"/>
        <v>0</v>
      </c>
      <c r="J82" s="228">
        <f>來源餘絀表!H82</f>
        <v>0</v>
      </c>
      <c r="K82" s="228">
        <f t="shared" si="3"/>
        <v>0</v>
      </c>
    </row>
    <row r="83" spans="1:11">
      <c r="A83" s="210" t="s">
        <v>367</v>
      </c>
      <c r="B83" s="347">
        <f>'餘絀表(預算數)'!B83+'上月預算 '!B83</f>
        <v>0</v>
      </c>
      <c r="C83" s="390">
        <f>'餘絀表(預算數)'!C83+'上月預算 '!C83</f>
        <v>0</v>
      </c>
      <c r="D83" s="390">
        <f>'餘絀表(預算數)'!D83+'上月預算 '!D83</f>
        <v>0</v>
      </c>
      <c r="E83" s="390">
        <f>'餘絀表(預算數)'!E83+'上月預算 '!E83</f>
        <v>0</v>
      </c>
      <c r="F83" s="390">
        <f>'餘絀表(預算數)'!F83+'上月預算 '!F83</f>
        <v>0</v>
      </c>
      <c r="G83" s="347">
        <f>'餘絀表(預算數)'!G83+'上月預算 '!G83</f>
        <v>0</v>
      </c>
      <c r="H83" s="347">
        <f>'餘絀表(預算數)'!H83+'上月預算 '!H83</f>
        <v>0</v>
      </c>
      <c r="I83" s="347">
        <f t="shared" si="2"/>
        <v>0</v>
      </c>
      <c r="J83" s="228">
        <f>來源餘絀表!H83</f>
        <v>16870108000</v>
      </c>
      <c r="K83" s="228">
        <f t="shared" si="3"/>
        <v>-16870108000</v>
      </c>
    </row>
    <row r="84" spans="1:11">
      <c r="A84" s="210" t="s">
        <v>368</v>
      </c>
      <c r="B84" s="347">
        <f>'餘絀表(預算數)'!B84+'上月預算 '!B84</f>
        <v>0</v>
      </c>
      <c r="C84" s="390">
        <f>'餘絀表(預算數)'!C84+'上月預算 '!C84</f>
        <v>0</v>
      </c>
      <c r="D84" s="390">
        <f>'餘絀表(預算數)'!D84+'上月預算 '!D84</f>
        <v>0</v>
      </c>
      <c r="E84" s="390">
        <f>'餘絀表(預算數)'!E84+'上月預算 '!E84</f>
        <v>0</v>
      </c>
      <c r="F84" s="390">
        <f>'餘絀表(預算數)'!F84+'上月預算 '!F84</f>
        <v>0</v>
      </c>
      <c r="G84" s="347">
        <f>'餘絀表(預算數)'!G84+'上月預算 '!G84</f>
        <v>0</v>
      </c>
      <c r="H84" s="347">
        <f>'餘絀表(預算數)'!H84+'上月預算 '!H84</f>
        <v>0</v>
      </c>
      <c r="I84" s="347">
        <f t="shared" si="2"/>
        <v>0</v>
      </c>
      <c r="J84" s="228">
        <f>來源餘絀表!H84</f>
        <v>16870108000</v>
      </c>
      <c r="K84" s="228">
        <f t="shared" si="3"/>
        <v>-16870108000</v>
      </c>
    </row>
    <row r="85" spans="1:11" s="164" customFormat="1">
      <c r="A85" s="213" t="s">
        <v>608</v>
      </c>
      <c r="B85" s="214">
        <f t="shared" ref="B85:H85" si="4">B10-B29</f>
        <v>1460895000</v>
      </c>
      <c r="C85" s="255">
        <f t="shared" si="4"/>
        <v>-9445000</v>
      </c>
      <c r="D85" s="255">
        <f t="shared" si="4"/>
        <v>56990000</v>
      </c>
      <c r="E85" s="255">
        <f t="shared" si="4"/>
        <v>0</v>
      </c>
      <c r="F85" s="255">
        <f t="shared" si="4"/>
        <v>314523000</v>
      </c>
      <c r="G85" s="214">
        <f t="shared" si="4"/>
        <v>2617166000</v>
      </c>
      <c r="H85" s="214">
        <f t="shared" si="4"/>
        <v>1398560000</v>
      </c>
      <c r="I85" s="349">
        <f t="shared" si="2"/>
        <v>5838689000</v>
      </c>
      <c r="J85" s="228">
        <f>來源餘絀表!H85</f>
        <v>5838689000</v>
      </c>
      <c r="K85" s="228">
        <f t="shared" si="3"/>
        <v>0</v>
      </c>
    </row>
    <row r="86" spans="1:11" s="164" customFormat="1">
      <c r="A86" s="213" t="s">
        <v>189</v>
      </c>
      <c r="B86" s="181">
        <f t="shared" ref="B86:H86" si="5">B100+B101</f>
        <v>13864561000</v>
      </c>
      <c r="C86" s="254">
        <f>C100+C101</f>
        <v>244006000</v>
      </c>
      <c r="D86" s="254">
        <f t="shared" si="5"/>
        <v>5914568000</v>
      </c>
      <c r="E86" s="254">
        <f t="shared" si="5"/>
        <v>0</v>
      </c>
      <c r="F86" s="254">
        <f t="shared" si="5"/>
        <v>-314723000</v>
      </c>
      <c r="G86" s="181">
        <f t="shared" si="5"/>
        <v>-259046000</v>
      </c>
      <c r="H86" s="181">
        <f t="shared" si="5"/>
        <v>34055127000</v>
      </c>
      <c r="I86" s="900">
        <f t="shared" si="2"/>
        <v>53504493000</v>
      </c>
      <c r="J86" s="228">
        <f>來源餘絀表!H86</f>
        <v>53504493000</v>
      </c>
      <c r="K86" s="228">
        <f t="shared" si="3"/>
        <v>0</v>
      </c>
    </row>
    <row r="87" spans="1:11" s="164" customFormat="1">
      <c r="A87" s="213" t="s">
        <v>190</v>
      </c>
      <c r="B87" s="898">
        <f t="shared" ref="B87:H87" si="6">B85+B86</f>
        <v>15325456000</v>
      </c>
      <c r="C87" s="899">
        <f>C85+C86</f>
        <v>234561000</v>
      </c>
      <c r="D87" s="899">
        <f t="shared" si="6"/>
        <v>5971558000</v>
      </c>
      <c r="E87" s="899">
        <f t="shared" si="6"/>
        <v>0</v>
      </c>
      <c r="F87" s="899">
        <f t="shared" si="6"/>
        <v>-200000</v>
      </c>
      <c r="G87" s="898">
        <f t="shared" si="6"/>
        <v>2358120000</v>
      </c>
      <c r="H87" s="898">
        <f t="shared" si="6"/>
        <v>35453687000</v>
      </c>
      <c r="I87" s="900">
        <f t="shared" si="2"/>
        <v>59343182000</v>
      </c>
      <c r="J87" s="228">
        <f>來源餘絀表!H88</f>
        <v>59343182000</v>
      </c>
      <c r="K87" s="228">
        <f t="shared" si="3"/>
        <v>0</v>
      </c>
    </row>
    <row r="88" spans="1:11">
      <c r="A88" s="1021" t="s">
        <v>466</v>
      </c>
      <c r="B88" s="1022"/>
      <c r="C88" s="1023"/>
      <c r="D88" s="1023"/>
      <c r="E88" s="1023"/>
      <c r="F88" s="1023"/>
      <c r="G88" s="1022"/>
      <c r="H88" s="1022"/>
      <c r="I88" s="1024"/>
    </row>
    <row r="89" spans="1:11">
      <c r="A89" s="1013" t="s">
        <v>610</v>
      </c>
      <c r="B89" s="323"/>
      <c r="C89" s="578"/>
      <c r="D89" s="1025"/>
      <c r="E89" s="578"/>
      <c r="F89" s="578"/>
      <c r="G89" s="324"/>
      <c r="H89" s="324"/>
      <c r="I89" s="1015"/>
    </row>
    <row r="90" spans="1:11">
      <c r="A90" s="1013" t="s">
        <v>611</v>
      </c>
      <c r="B90" s="324"/>
      <c r="C90" s="578"/>
      <c r="D90" s="1025"/>
      <c r="E90" s="578"/>
      <c r="F90" s="578"/>
      <c r="G90" s="324"/>
      <c r="H90" s="324"/>
      <c r="I90" s="1015"/>
    </row>
    <row r="91" spans="1:11">
      <c r="A91" s="1013" t="s">
        <v>612</v>
      </c>
      <c r="B91" s="324"/>
      <c r="C91" s="578"/>
      <c r="D91" s="1025"/>
      <c r="E91" s="578"/>
      <c r="F91" s="578"/>
      <c r="G91" s="324"/>
      <c r="H91" s="324"/>
      <c r="I91" s="1015"/>
    </row>
    <row r="92" spans="1:11">
      <c r="A92" s="1013" t="s">
        <v>613</v>
      </c>
      <c r="B92" s="324"/>
      <c r="C92" s="578"/>
      <c r="D92" s="1025"/>
      <c r="E92" s="578"/>
      <c r="F92" s="578"/>
      <c r="G92" s="324"/>
      <c r="H92" s="324"/>
      <c r="I92" s="1015"/>
    </row>
    <row r="93" spans="1:11">
      <c r="A93" s="1013" t="s">
        <v>614</v>
      </c>
      <c r="B93" s="324"/>
      <c r="C93" s="578"/>
      <c r="D93" s="1025"/>
      <c r="E93" s="578"/>
      <c r="F93" s="578"/>
      <c r="G93" s="324"/>
      <c r="H93" s="324"/>
      <c r="I93" s="1015"/>
    </row>
    <row r="94" spans="1:11">
      <c r="A94" s="1013" t="s">
        <v>615</v>
      </c>
      <c r="B94" s="324"/>
      <c r="C94" s="578"/>
      <c r="D94" s="1025"/>
      <c r="E94" s="578"/>
      <c r="F94" s="578"/>
      <c r="G94" s="324"/>
      <c r="H94" s="324"/>
      <c r="I94" s="1015"/>
    </row>
    <row r="95" spans="1:11">
      <c r="A95" s="1013" t="s">
        <v>616</v>
      </c>
      <c r="B95" s="324"/>
      <c r="C95" s="578"/>
      <c r="D95" s="1025"/>
      <c r="E95" s="578"/>
      <c r="F95" s="578"/>
      <c r="G95" s="324"/>
      <c r="H95" s="324"/>
      <c r="I95" s="1015"/>
    </row>
    <row r="96" spans="1:11">
      <c r="A96" s="1013" t="s">
        <v>617</v>
      </c>
      <c r="B96" s="324"/>
      <c r="C96" s="578"/>
      <c r="D96" s="1025"/>
      <c r="E96" s="578"/>
      <c r="F96" s="578"/>
      <c r="G96" s="324"/>
      <c r="H96" s="324"/>
      <c r="I96" s="1015"/>
    </row>
    <row r="97" spans="1:10">
      <c r="A97" s="1013" t="s">
        <v>618</v>
      </c>
      <c r="B97" s="324"/>
      <c r="C97" s="578"/>
      <c r="D97" s="1025"/>
      <c r="E97" s="578"/>
      <c r="F97" s="578"/>
      <c r="G97" s="324"/>
      <c r="H97" s="324"/>
      <c r="I97" s="1015"/>
    </row>
    <row r="98" spans="1:10">
      <c r="A98" s="1013" t="s">
        <v>619</v>
      </c>
      <c r="B98" s="324"/>
      <c r="C98" s="578"/>
      <c r="D98" s="1025"/>
      <c r="E98" s="578"/>
      <c r="F98" s="578"/>
      <c r="G98" s="324"/>
      <c r="H98" s="324"/>
      <c r="I98" s="1015"/>
    </row>
    <row r="99" spans="1:10">
      <c r="A99" s="1013" t="s">
        <v>620</v>
      </c>
      <c r="B99" s="324"/>
      <c r="C99" s="578"/>
      <c r="D99" s="1025"/>
      <c r="E99" s="578"/>
      <c r="F99" s="578"/>
      <c r="G99" s="324"/>
      <c r="H99" s="324"/>
      <c r="I99" s="1015"/>
    </row>
    <row r="100" spans="1:10">
      <c r="A100" s="216" t="s">
        <v>467</v>
      </c>
      <c r="B100" s="215">
        <f t="shared" ref="B100:H100" si="7">SUM(B88:B99)</f>
        <v>0</v>
      </c>
      <c r="C100" s="568">
        <f t="shared" si="7"/>
        <v>0</v>
      </c>
      <c r="D100" s="582">
        <f t="shared" si="7"/>
        <v>0</v>
      </c>
      <c r="E100" s="568">
        <f t="shared" si="7"/>
        <v>0</v>
      </c>
      <c r="F100" s="568">
        <f t="shared" si="7"/>
        <v>0</v>
      </c>
      <c r="G100" s="215">
        <f t="shared" si="7"/>
        <v>0</v>
      </c>
      <c r="H100" s="215">
        <f t="shared" si="7"/>
        <v>0</v>
      </c>
      <c r="I100" s="234">
        <f>SUM(B100:H100)</f>
        <v>0</v>
      </c>
      <c r="J100" s="987"/>
    </row>
    <row r="101" spans="1:10">
      <c r="A101" s="217" t="str">
        <f>'餘絀表(預算數)'!A102</f>
        <v>105年底累積餘絀(106預算案)</v>
      </c>
      <c r="B101" s="217">
        <f>'餘絀表(預算數)'!B102</f>
        <v>13864561000</v>
      </c>
      <c r="C101" s="217">
        <f>'餘絀表(預算數)'!C102</f>
        <v>244006000</v>
      </c>
      <c r="D101" s="217">
        <f>'餘絀表(預算數)'!D102</f>
        <v>5914568000</v>
      </c>
      <c r="E101" s="217">
        <f>'餘絀表(預算數)'!E102</f>
        <v>0</v>
      </c>
      <c r="F101" s="217">
        <f>'餘絀表(預算數)'!F102</f>
        <v>-314723000</v>
      </c>
      <c r="G101" s="217">
        <f>'餘絀表(預算數)'!G102</f>
        <v>-259046000</v>
      </c>
      <c r="H101" s="217">
        <f>'餘絀表(預算數)'!H102</f>
        <v>34055127000</v>
      </c>
      <c r="I101" s="217">
        <f>'餘絀表(預算數)'!I102</f>
        <v>53504493000</v>
      </c>
      <c r="J101" s="987"/>
    </row>
    <row r="102" spans="1:10">
      <c r="A102" s="219"/>
    </row>
    <row r="103" spans="1:10">
      <c r="A103" s="220"/>
    </row>
    <row r="104" spans="1:10">
      <c r="A104" s="220"/>
    </row>
    <row r="105" spans="1:10">
      <c r="A105" s="220"/>
    </row>
    <row r="106" spans="1:10">
      <c r="A106" s="220"/>
    </row>
    <row r="107" spans="1:10">
      <c r="A107" s="220"/>
    </row>
    <row r="108" spans="1:10" ht="21" customHeight="1">
      <c r="A108" s="221"/>
    </row>
    <row r="109" spans="1:10">
      <c r="A109" s="222"/>
    </row>
    <row r="110" spans="1:10">
      <c r="A110" s="223"/>
    </row>
    <row r="111" spans="1:10">
      <c r="A111" s="223"/>
    </row>
    <row r="112" spans="1:10">
      <c r="A112" s="223"/>
    </row>
    <row r="113" spans="1:1">
      <c r="A113" s="223"/>
    </row>
    <row r="114" spans="1:1">
      <c r="A114" s="219"/>
    </row>
    <row r="115" spans="1:1">
      <c r="A115" s="219"/>
    </row>
    <row r="116" spans="1:1">
      <c r="A116" s="224"/>
    </row>
    <row r="117" spans="1:1">
      <c r="A117" s="219"/>
    </row>
    <row r="118" spans="1:1">
      <c r="A118" s="219"/>
    </row>
    <row r="119" spans="1:1">
      <c r="A119" s="219"/>
    </row>
    <row r="120" spans="1:1">
      <c r="A120" s="219"/>
    </row>
    <row r="121" spans="1:1">
      <c r="A121" s="219"/>
    </row>
    <row r="122" spans="1:1">
      <c r="A122" s="219"/>
    </row>
    <row r="123" spans="1:1">
      <c r="A123" s="219"/>
    </row>
    <row r="124" spans="1:1">
      <c r="A124" s="219"/>
    </row>
    <row r="125" spans="1:1">
      <c r="A125" s="219"/>
    </row>
    <row r="126" spans="1:1">
      <c r="A126" s="219"/>
    </row>
    <row r="127" spans="1:1">
      <c r="A127" s="219"/>
    </row>
    <row r="128" spans="1:1">
      <c r="A128" s="219"/>
    </row>
    <row r="129" spans="1:1">
      <c r="A129" s="219"/>
    </row>
    <row r="130" spans="1:1">
      <c r="A130" s="223"/>
    </row>
    <row r="131" spans="1:1">
      <c r="A131" s="223"/>
    </row>
    <row r="132" spans="1:1">
      <c r="A132" s="223"/>
    </row>
    <row r="133" spans="1:1">
      <c r="A133" s="223"/>
    </row>
    <row r="134" spans="1:1">
      <c r="A134" s="223"/>
    </row>
    <row r="135" spans="1:1">
      <c r="A135" s="223"/>
    </row>
    <row r="136" spans="1:1">
      <c r="A136" s="223"/>
    </row>
    <row r="137" spans="1:1">
      <c r="A137" s="223"/>
    </row>
    <row r="138" spans="1:1">
      <c r="A138" s="223"/>
    </row>
    <row r="139" spans="1:1">
      <c r="A139" s="223"/>
    </row>
    <row r="140" spans="1:1">
      <c r="A140" s="223"/>
    </row>
    <row r="141" spans="1:1">
      <c r="A141" s="223"/>
    </row>
    <row r="142" spans="1:1">
      <c r="A142" s="223"/>
    </row>
    <row r="143" spans="1:1">
      <c r="A143" s="223"/>
    </row>
    <row r="144" spans="1:1">
      <c r="A144" s="223"/>
    </row>
    <row r="145" spans="1:1">
      <c r="A145" s="223"/>
    </row>
    <row r="146" spans="1:1">
      <c r="A146" s="223"/>
    </row>
    <row r="147" spans="1:1">
      <c r="A147" s="223"/>
    </row>
    <row r="148" spans="1:1">
      <c r="A148" s="223"/>
    </row>
    <row r="149" spans="1:1">
      <c r="A149" s="223"/>
    </row>
    <row r="150" spans="1:1">
      <c r="A150" s="223"/>
    </row>
    <row r="151" spans="1:1">
      <c r="A151" s="223"/>
    </row>
    <row r="152" spans="1:1">
      <c r="A152" s="223"/>
    </row>
    <row r="153" spans="1:1">
      <c r="A153" s="223"/>
    </row>
    <row r="154" spans="1:1">
      <c r="A154" s="223"/>
    </row>
    <row r="155" spans="1:1">
      <c r="A155" s="223"/>
    </row>
    <row r="156" spans="1:1">
      <c r="A156" s="223"/>
    </row>
    <row r="157" spans="1:1">
      <c r="A157" s="223"/>
    </row>
    <row r="158" spans="1:1">
      <c r="A158" s="223"/>
    </row>
    <row r="159" spans="1:1">
      <c r="A159" s="223"/>
    </row>
    <row r="160" spans="1:1">
      <c r="A160" s="223"/>
    </row>
    <row r="161" spans="1:1">
      <c r="A161" s="223"/>
    </row>
    <row r="162" spans="1:1">
      <c r="A162" s="223"/>
    </row>
    <row r="163" spans="1:1">
      <c r="A163" s="223"/>
    </row>
    <row r="164" spans="1:1">
      <c r="A164" s="223"/>
    </row>
    <row r="165" spans="1:1">
      <c r="A165" s="223"/>
    </row>
    <row r="166" spans="1:1">
      <c r="A166" s="223"/>
    </row>
    <row r="167" spans="1:1">
      <c r="A167" s="223"/>
    </row>
    <row r="168" spans="1:1">
      <c r="A168" s="223"/>
    </row>
    <row r="169" spans="1:1">
      <c r="A169" s="223"/>
    </row>
    <row r="170" spans="1:1">
      <c r="A170" s="223"/>
    </row>
    <row r="171" spans="1:1">
      <c r="A171" s="223"/>
    </row>
    <row r="172" spans="1:1">
      <c r="A172" s="223"/>
    </row>
    <row r="173" spans="1:1">
      <c r="A173" s="223"/>
    </row>
    <row r="174" spans="1:1">
      <c r="A174" s="223"/>
    </row>
    <row r="175" spans="1:1">
      <c r="A175" s="223"/>
    </row>
    <row r="176" spans="1:1">
      <c r="A176" s="223"/>
    </row>
    <row r="177" spans="1:1">
      <c r="A177" s="223"/>
    </row>
    <row r="178" spans="1:1">
      <c r="A178" s="223"/>
    </row>
    <row r="179" spans="1:1">
      <c r="A179" s="223"/>
    </row>
    <row r="180" spans="1:1">
      <c r="A180" s="223"/>
    </row>
    <row r="181" spans="1:1">
      <c r="A181" s="223"/>
    </row>
    <row r="182" spans="1:1">
      <c r="A182" s="223"/>
    </row>
    <row r="183" spans="1:1">
      <c r="A183" s="223"/>
    </row>
    <row r="184" spans="1:1">
      <c r="A184" s="223"/>
    </row>
    <row r="185" spans="1:1">
      <c r="A185" s="223"/>
    </row>
    <row r="186" spans="1:1">
      <c r="A186" s="223"/>
    </row>
    <row r="187" spans="1:1">
      <c r="A187" s="223"/>
    </row>
    <row r="188" spans="1:1">
      <c r="A188" s="223"/>
    </row>
    <row r="189" spans="1:1">
      <c r="A189" s="223"/>
    </row>
    <row r="190" spans="1:1">
      <c r="A190" s="223"/>
    </row>
    <row r="191" spans="1:1">
      <c r="A191" s="223"/>
    </row>
    <row r="192" spans="1:1">
      <c r="A192" s="223"/>
    </row>
    <row r="193" spans="1:1">
      <c r="A193" s="223"/>
    </row>
    <row r="194" spans="1:1">
      <c r="A194" s="223"/>
    </row>
    <row r="195" spans="1:1">
      <c r="A195" s="223"/>
    </row>
    <row r="196" spans="1:1">
      <c r="A196" s="223"/>
    </row>
    <row r="197" spans="1:1">
      <c r="A197" s="223"/>
    </row>
    <row r="198" spans="1:1">
      <c r="A198" s="223"/>
    </row>
    <row r="199" spans="1:1">
      <c r="A199" s="223"/>
    </row>
    <row r="200" spans="1:1">
      <c r="A200" s="223"/>
    </row>
    <row r="201" spans="1:1">
      <c r="A201" s="223"/>
    </row>
    <row r="202" spans="1:1">
      <c r="A202" s="223"/>
    </row>
    <row r="203" spans="1:1">
      <c r="A203" s="223"/>
    </row>
    <row r="204" spans="1:1">
      <c r="A204" s="223"/>
    </row>
    <row r="205" spans="1:1">
      <c r="A205" s="223"/>
    </row>
    <row r="206" spans="1:1">
      <c r="A206" s="223"/>
    </row>
    <row r="207" spans="1:1">
      <c r="A207" s="223"/>
    </row>
    <row r="208" spans="1:1">
      <c r="A208" s="223"/>
    </row>
    <row r="209" spans="1:1">
      <c r="A209" s="223"/>
    </row>
    <row r="210" spans="1:1">
      <c r="A210" s="223"/>
    </row>
    <row r="211" spans="1:1">
      <c r="A211" s="223"/>
    </row>
    <row r="212" spans="1:1">
      <c r="A212" s="223"/>
    </row>
    <row r="213" spans="1:1">
      <c r="A213" s="223"/>
    </row>
    <row r="214" spans="1:1">
      <c r="A214" s="223"/>
    </row>
    <row r="215" spans="1:1">
      <c r="A215" s="223"/>
    </row>
    <row r="216" spans="1:1">
      <c r="A216" s="223"/>
    </row>
    <row r="217" spans="1:1">
      <c r="A217" s="223"/>
    </row>
    <row r="218" spans="1:1">
      <c r="A218" s="223"/>
    </row>
    <row r="219" spans="1:1">
      <c r="A219" s="223"/>
    </row>
    <row r="220" spans="1:1">
      <c r="A220" s="223"/>
    </row>
    <row r="221" spans="1:1">
      <c r="A221" s="223"/>
    </row>
    <row r="222" spans="1:1">
      <c r="A222" s="223"/>
    </row>
    <row r="223" spans="1:1">
      <c r="A223" s="223"/>
    </row>
    <row r="224" spans="1:1">
      <c r="A224" s="223"/>
    </row>
    <row r="225" spans="1:1">
      <c r="A225" s="223"/>
    </row>
    <row r="226" spans="1:1">
      <c r="A226" s="223"/>
    </row>
    <row r="227" spans="1:1">
      <c r="A227" s="223"/>
    </row>
    <row r="228" spans="1:1">
      <c r="A228" s="223"/>
    </row>
    <row r="229" spans="1:1">
      <c r="A229" s="223"/>
    </row>
    <row r="230" spans="1:1">
      <c r="A230" s="223"/>
    </row>
    <row r="231" spans="1:1">
      <c r="A231" s="223"/>
    </row>
    <row r="232" spans="1:1">
      <c r="A232" s="223"/>
    </row>
    <row r="233" spans="1:1">
      <c r="A233" s="223"/>
    </row>
    <row r="234" spans="1:1">
      <c r="A234" s="223"/>
    </row>
    <row r="235" spans="1:1">
      <c r="A235" s="223"/>
    </row>
    <row r="236" spans="1:1">
      <c r="A236" s="223"/>
    </row>
    <row r="237" spans="1:1">
      <c r="A237" s="223"/>
    </row>
    <row r="238" spans="1:1">
      <c r="A238" s="223"/>
    </row>
    <row r="239" spans="1:1">
      <c r="A239" s="223"/>
    </row>
    <row r="240" spans="1:1">
      <c r="A240" s="223"/>
    </row>
    <row r="241" spans="1:1">
      <c r="A241" s="223"/>
    </row>
    <row r="242" spans="1:1">
      <c r="A242" s="223"/>
    </row>
    <row r="243" spans="1:1">
      <c r="A243" s="223"/>
    </row>
    <row r="244" spans="1:1">
      <c r="A244" s="223"/>
    </row>
    <row r="245" spans="1:1">
      <c r="A245" s="223"/>
    </row>
    <row r="246" spans="1:1">
      <c r="A246" s="223"/>
    </row>
    <row r="247" spans="1:1">
      <c r="A247" s="223"/>
    </row>
    <row r="248" spans="1:1">
      <c r="A248" s="223"/>
    </row>
    <row r="249" spans="1:1">
      <c r="A249" s="223"/>
    </row>
    <row r="250" spans="1:1">
      <c r="A250" s="223"/>
    </row>
    <row r="251" spans="1:1">
      <c r="A251" s="223"/>
    </row>
    <row r="252" spans="1:1">
      <c r="A252" s="223"/>
    </row>
    <row r="253" spans="1:1">
      <c r="A253" s="223"/>
    </row>
    <row r="254" spans="1:1">
      <c r="A254" s="223"/>
    </row>
    <row r="255" spans="1:1">
      <c r="A255" s="223"/>
    </row>
    <row r="256" spans="1:1">
      <c r="A256" s="223"/>
    </row>
    <row r="257" spans="1:1">
      <c r="A257" s="223"/>
    </row>
    <row r="258" spans="1:1">
      <c r="A258" s="223"/>
    </row>
    <row r="259" spans="1:1">
      <c r="A259" s="223"/>
    </row>
    <row r="260" spans="1:1">
      <c r="A260" s="223"/>
    </row>
    <row r="261" spans="1:1">
      <c r="A261" s="223"/>
    </row>
    <row r="262" spans="1:1">
      <c r="A262" s="223"/>
    </row>
    <row r="263" spans="1:1">
      <c r="A263" s="223"/>
    </row>
    <row r="264" spans="1:1">
      <c r="A264" s="223"/>
    </row>
    <row r="265" spans="1:1">
      <c r="A265" s="223"/>
    </row>
    <row r="266" spans="1:1">
      <c r="A266" s="223"/>
    </row>
    <row r="267" spans="1:1">
      <c r="A267" s="223"/>
    </row>
    <row r="268" spans="1:1">
      <c r="A268" s="223"/>
    </row>
    <row r="269" spans="1:1">
      <c r="A269" s="223"/>
    </row>
    <row r="270" spans="1:1">
      <c r="A270" s="223"/>
    </row>
    <row r="271" spans="1:1">
      <c r="A271" s="223"/>
    </row>
    <row r="272" spans="1:1">
      <c r="A272" s="223"/>
    </row>
    <row r="273" spans="1:1">
      <c r="A273" s="223"/>
    </row>
    <row r="274" spans="1:1">
      <c r="A274" s="223"/>
    </row>
    <row r="275" spans="1:1">
      <c r="A275" s="223"/>
    </row>
    <row r="276" spans="1:1">
      <c r="A276" s="223"/>
    </row>
    <row r="277" spans="1:1">
      <c r="A277" s="223"/>
    </row>
    <row r="278" spans="1:1">
      <c r="A278" s="223"/>
    </row>
    <row r="279" spans="1:1">
      <c r="A279" s="223"/>
    </row>
    <row r="280" spans="1:1">
      <c r="A280" s="223"/>
    </row>
    <row r="281" spans="1:1">
      <c r="A281" s="223"/>
    </row>
    <row r="282" spans="1:1">
      <c r="A282" s="223"/>
    </row>
    <row r="283" spans="1:1">
      <c r="A283" s="223"/>
    </row>
    <row r="284" spans="1:1">
      <c r="A284" s="223"/>
    </row>
    <row r="285" spans="1:1">
      <c r="A285" s="223"/>
    </row>
    <row r="286" spans="1:1">
      <c r="A286" s="223"/>
    </row>
    <row r="287" spans="1:1">
      <c r="A287" s="223"/>
    </row>
    <row r="288" spans="1:1">
      <c r="A288" s="223"/>
    </row>
    <row r="289" spans="1:1">
      <c r="A289" s="223"/>
    </row>
    <row r="290" spans="1:1">
      <c r="A290" s="223"/>
    </row>
    <row r="291" spans="1:1">
      <c r="A291" s="223"/>
    </row>
    <row r="292" spans="1:1">
      <c r="A292" s="223"/>
    </row>
    <row r="293" spans="1:1">
      <c r="A293" s="223"/>
    </row>
    <row r="294" spans="1:1">
      <c r="A294" s="223"/>
    </row>
    <row r="295" spans="1:1">
      <c r="A295" s="223"/>
    </row>
    <row r="296" spans="1:1">
      <c r="A296" s="223"/>
    </row>
    <row r="297" spans="1:1">
      <c r="A297" s="223"/>
    </row>
    <row r="298" spans="1:1">
      <c r="A298" s="223"/>
    </row>
    <row r="299" spans="1:1">
      <c r="A299" s="223"/>
    </row>
    <row r="300" spans="1:1">
      <c r="A300" s="223"/>
    </row>
    <row r="301" spans="1:1">
      <c r="A301" s="223"/>
    </row>
    <row r="302" spans="1:1">
      <c r="A302" s="223"/>
    </row>
    <row r="303" spans="1:1">
      <c r="A303" s="223"/>
    </row>
    <row r="304" spans="1:1">
      <c r="A304" s="223"/>
    </row>
    <row r="305" spans="1:1">
      <c r="A305" s="223"/>
    </row>
    <row r="306" spans="1:1">
      <c r="A306" s="223"/>
    </row>
    <row r="307" spans="1:1">
      <c r="A307" s="223"/>
    </row>
    <row r="308" spans="1:1">
      <c r="A308" s="223"/>
    </row>
    <row r="309" spans="1:1">
      <c r="A309" s="223"/>
    </row>
    <row r="310" spans="1:1">
      <c r="A310" s="223"/>
    </row>
    <row r="311" spans="1:1">
      <c r="A311" s="223"/>
    </row>
    <row r="312" spans="1:1">
      <c r="A312" s="223"/>
    </row>
    <row r="313" spans="1:1">
      <c r="A313" s="223"/>
    </row>
    <row r="314" spans="1:1">
      <c r="A314" s="223"/>
    </row>
    <row r="315" spans="1:1">
      <c r="A315" s="223"/>
    </row>
  </sheetData>
  <mergeCells count="9">
    <mergeCell ref="G7:G9"/>
    <mergeCell ref="H7:H9"/>
    <mergeCell ref="I7:I9"/>
    <mergeCell ref="A7:A9"/>
    <mergeCell ref="B7:B9"/>
    <mergeCell ref="C7:C9"/>
    <mergeCell ref="D7:D9"/>
    <mergeCell ref="E7:E9"/>
    <mergeCell ref="F7:F9"/>
  </mergeCells>
  <phoneticPr fontId="2" type="noConversion"/>
  <printOptions horizontalCentered="1"/>
  <pageMargins left="0.35433070866141736" right="0" top="0.39370078740157483" bottom="0.39370078740157483" header="0.19685039370078741" footer="0.19685039370078741"/>
  <pageSetup paperSize="9" scale="61" fitToHeight="2" orientation="landscape" blackAndWhite="1" r:id="rId1"/>
  <headerFooter alignWithMargins="0">
    <oddFooter>&amp;C&amp;"Times New Roman,標準"&amp;P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enableFormatConditionsCalculation="0">
    <tabColor theme="6" tint="-0.249977111117893"/>
  </sheetPr>
  <dimension ref="A1:K300"/>
  <sheetViews>
    <sheetView view="pageBreakPreview" topLeftCell="A3" zoomScale="80" zoomScaleNormal="100" workbookViewId="0">
      <pane xSplit="1" ySplit="7" topLeftCell="B49" activePane="bottomRight" state="frozen"/>
      <selection activeCell="F29" sqref="F29"/>
      <selection pane="topRight" activeCell="F29" sqref="F29"/>
      <selection pane="bottomLeft" activeCell="F29" sqref="F29"/>
      <selection pane="bottomRight" activeCell="G57" sqref="G57"/>
    </sheetView>
  </sheetViews>
  <sheetFormatPr defaultColWidth="9" defaultRowHeight="16.2" outlineLevelRow="1"/>
  <cols>
    <col min="1" max="1" width="29.77734375" style="1" customWidth="1"/>
    <col min="2" max="2" width="21.33203125" style="116" customWidth="1"/>
    <col min="3" max="3" width="21.44140625" style="116" customWidth="1"/>
    <col min="4" max="4" width="22" style="1" bestFit="1" customWidth="1"/>
    <col min="5" max="5" width="19.44140625" style="116" bestFit="1" customWidth="1"/>
    <col min="6" max="6" width="22.77734375" style="116" bestFit="1" customWidth="1"/>
    <col min="7" max="7" width="22" style="116" bestFit="1" customWidth="1"/>
    <col min="8" max="8" width="24.88671875" style="120" customWidth="1"/>
    <col min="9" max="9" width="23.21875" style="1" bestFit="1" customWidth="1"/>
    <col min="10" max="10" width="30.5546875" style="1" customWidth="1"/>
    <col min="11" max="11" width="28.88671875" style="1" customWidth="1"/>
    <col min="12" max="16384" width="9" style="1"/>
  </cols>
  <sheetData>
    <row r="1" spans="1:11">
      <c r="A1" s="10" t="s">
        <v>503</v>
      </c>
    </row>
    <row r="2" spans="1:11" ht="22.2">
      <c r="A2" s="90" t="s">
        <v>504</v>
      </c>
    </row>
    <row r="3" spans="1:11">
      <c r="A3" s="10"/>
      <c r="B3" s="118"/>
    </row>
    <row r="4" spans="1:11" ht="16.8" thickBot="1">
      <c r="A4" s="80"/>
      <c r="B4" s="119"/>
    </row>
    <row r="5" spans="1:11" ht="17.399999999999999" thickTop="1" thickBot="1">
      <c r="A5" s="81"/>
    </row>
    <row r="6" spans="1:11" s="112" customFormat="1" ht="21" thickTop="1" thickBot="1">
      <c r="A6" s="329" t="s">
        <v>339</v>
      </c>
      <c r="B6" s="117"/>
      <c r="C6" s="117"/>
      <c r="E6" s="117"/>
      <c r="F6" s="117"/>
      <c r="G6" s="127" t="s">
        <v>505</v>
      </c>
      <c r="H6" s="359"/>
      <c r="I6" s="112" t="s">
        <v>36</v>
      </c>
    </row>
    <row r="7" spans="1:11" s="116" customFormat="1" ht="16.5" customHeight="1">
      <c r="A7" s="1291" t="s">
        <v>506</v>
      </c>
      <c r="B7" s="1294" t="s">
        <v>507</v>
      </c>
      <c r="C7" s="1281" t="s">
        <v>508</v>
      </c>
      <c r="D7" s="1281" t="s">
        <v>509</v>
      </c>
      <c r="E7" s="1281" t="s">
        <v>510</v>
      </c>
      <c r="F7" s="1281" t="s">
        <v>828</v>
      </c>
      <c r="G7" s="1281" t="s">
        <v>511</v>
      </c>
      <c r="H7" s="1281" t="s">
        <v>512</v>
      </c>
      <c r="I7" s="1288" t="s">
        <v>513</v>
      </c>
    </row>
    <row r="8" spans="1:11" s="116" customFormat="1" ht="24.6">
      <c r="A8" s="1292"/>
      <c r="B8" s="1295"/>
      <c r="C8" s="1296"/>
      <c r="D8" s="1296"/>
      <c r="E8" s="1296"/>
      <c r="F8" s="1296"/>
      <c r="G8" s="1296"/>
      <c r="H8" s="1296"/>
      <c r="I8" s="1289"/>
      <c r="J8" s="143" t="s">
        <v>949</v>
      </c>
    </row>
    <row r="9" spans="1:11" s="116" customFormat="1">
      <c r="A9" s="1293"/>
      <c r="B9" s="1295"/>
      <c r="C9" s="1297"/>
      <c r="D9" s="1297"/>
      <c r="E9" s="1297"/>
      <c r="F9" s="1297"/>
      <c r="G9" s="1297"/>
      <c r="H9" s="1297"/>
      <c r="I9" s="1290"/>
    </row>
    <row r="10" spans="1:11" s="120" customFormat="1" ht="19.8">
      <c r="A10" s="91" t="s">
        <v>606</v>
      </c>
      <c r="B10" s="385">
        <v>5731276095</v>
      </c>
      <c r="C10" s="385">
        <v>102926</v>
      </c>
      <c r="D10" s="385">
        <v>736053901</v>
      </c>
      <c r="E10" s="385">
        <v>0</v>
      </c>
      <c r="F10" s="385">
        <v>591190316</v>
      </c>
      <c r="G10" s="385">
        <v>4122916611</v>
      </c>
      <c r="H10" s="386">
        <v>1941644250</v>
      </c>
      <c r="I10" s="385">
        <v>13123184099</v>
      </c>
      <c r="J10" s="162">
        <f>來源餘絀表!L10</f>
        <v>13123184099</v>
      </c>
      <c r="K10" s="142">
        <f>I10-J10</f>
        <v>0</v>
      </c>
    </row>
    <row r="11" spans="1:11" s="115" customFormat="1" ht="16.8">
      <c r="A11" s="107" t="s">
        <v>829</v>
      </c>
      <c r="B11" s="253">
        <v>0</v>
      </c>
      <c r="C11" s="253">
        <v>0</v>
      </c>
      <c r="D11" s="253">
        <v>1701927</v>
      </c>
      <c r="E11" s="253">
        <v>0</v>
      </c>
      <c r="F11" s="253">
        <v>0</v>
      </c>
      <c r="G11" s="253">
        <v>0</v>
      </c>
      <c r="H11" s="360">
        <v>0</v>
      </c>
      <c r="I11" s="253">
        <v>1701927</v>
      </c>
      <c r="J11" s="162">
        <f>來源餘絀表!L11</f>
        <v>1701927</v>
      </c>
      <c r="K11" s="142">
        <f t="shared" ref="K11:K75" si="0">I11-J11</f>
        <v>0</v>
      </c>
    </row>
    <row r="12" spans="1:11" ht="16.8">
      <c r="A12" s="92" t="s">
        <v>514</v>
      </c>
      <c r="B12" s="253">
        <v>0</v>
      </c>
      <c r="C12" s="253">
        <v>0</v>
      </c>
      <c r="D12" s="253">
        <v>1701927</v>
      </c>
      <c r="E12" s="253">
        <v>0</v>
      </c>
      <c r="F12" s="253">
        <v>0</v>
      </c>
      <c r="G12" s="253">
        <v>0</v>
      </c>
      <c r="H12" s="360">
        <v>0</v>
      </c>
      <c r="I12" s="253">
        <v>1701927</v>
      </c>
      <c r="J12" s="162">
        <f>來源餘絀表!L12</f>
        <v>1701927</v>
      </c>
      <c r="K12" s="142">
        <f t="shared" si="0"/>
        <v>0</v>
      </c>
    </row>
    <row r="13" spans="1:11" ht="16.8">
      <c r="A13" s="5" t="s">
        <v>186</v>
      </c>
      <c r="B13" s="253">
        <v>0</v>
      </c>
      <c r="C13" s="253">
        <v>0</v>
      </c>
      <c r="D13" s="253">
        <v>0</v>
      </c>
      <c r="E13" s="253">
        <v>0</v>
      </c>
      <c r="F13" s="253">
        <v>0</v>
      </c>
      <c r="G13" s="253">
        <v>0</v>
      </c>
      <c r="H13" s="360">
        <v>0</v>
      </c>
      <c r="I13" s="253">
        <v>0</v>
      </c>
      <c r="J13" s="162">
        <f>來源餘絀表!L13</f>
        <v>0</v>
      </c>
      <c r="K13" s="142">
        <f t="shared" si="0"/>
        <v>0</v>
      </c>
    </row>
    <row r="14" spans="1:11" s="115" customFormat="1" ht="16.8">
      <c r="A14" s="107" t="s">
        <v>831</v>
      </c>
      <c r="B14" s="253">
        <v>0</v>
      </c>
      <c r="C14" s="253">
        <v>0</v>
      </c>
      <c r="D14" s="253">
        <v>332822393</v>
      </c>
      <c r="E14" s="253">
        <v>0</v>
      </c>
      <c r="F14" s="253">
        <v>0</v>
      </c>
      <c r="G14" s="253">
        <v>0</v>
      </c>
      <c r="H14" s="360">
        <v>0</v>
      </c>
      <c r="I14" s="253">
        <v>332822393</v>
      </c>
      <c r="J14" s="162">
        <f>來源餘絀表!L14</f>
        <v>332822393</v>
      </c>
      <c r="K14" s="142">
        <f t="shared" si="0"/>
        <v>0</v>
      </c>
    </row>
    <row r="15" spans="1:11" ht="16.8">
      <c r="A15" s="92" t="s">
        <v>832</v>
      </c>
      <c r="B15" s="253">
        <v>0</v>
      </c>
      <c r="C15" s="253">
        <v>0</v>
      </c>
      <c r="D15" s="253">
        <v>265259745</v>
      </c>
      <c r="E15" s="253">
        <v>0</v>
      </c>
      <c r="F15" s="253">
        <v>0</v>
      </c>
      <c r="G15" s="253">
        <v>0</v>
      </c>
      <c r="H15" s="360">
        <v>0</v>
      </c>
      <c r="I15" s="253">
        <v>265259745</v>
      </c>
      <c r="J15" s="162">
        <f>來源餘絀表!L15</f>
        <v>265259745</v>
      </c>
      <c r="K15" s="142">
        <f t="shared" si="0"/>
        <v>0</v>
      </c>
    </row>
    <row r="16" spans="1:11" ht="16.8">
      <c r="A16" s="92" t="s">
        <v>860</v>
      </c>
      <c r="B16" s="253">
        <v>0</v>
      </c>
      <c r="C16" s="253">
        <v>0</v>
      </c>
      <c r="D16" s="253">
        <v>67562648</v>
      </c>
      <c r="E16" s="253">
        <v>0</v>
      </c>
      <c r="F16" s="253">
        <v>0</v>
      </c>
      <c r="G16" s="253">
        <v>0</v>
      </c>
      <c r="H16" s="360">
        <v>0</v>
      </c>
      <c r="I16" s="253">
        <v>67562648</v>
      </c>
      <c r="J16" s="162">
        <f>來源餘絀表!L16</f>
        <v>67562648</v>
      </c>
      <c r="K16" s="142">
        <f t="shared" si="0"/>
        <v>0</v>
      </c>
    </row>
    <row r="17" spans="1:11" s="115" customFormat="1" ht="16.8">
      <c r="A17" s="107" t="s">
        <v>833</v>
      </c>
      <c r="B17" s="253">
        <v>1779283402</v>
      </c>
      <c r="C17" s="253">
        <v>0</v>
      </c>
      <c r="D17" s="253">
        <v>0</v>
      </c>
      <c r="E17" s="253">
        <v>0</v>
      </c>
      <c r="F17" s="253">
        <v>0</v>
      </c>
      <c r="G17" s="253">
        <v>0</v>
      </c>
      <c r="H17" s="360">
        <v>0</v>
      </c>
      <c r="I17" s="253">
        <v>1779283402</v>
      </c>
      <c r="J17" s="162">
        <f>來源餘絀表!L17</f>
        <v>1779283402</v>
      </c>
      <c r="K17" s="142">
        <f t="shared" si="0"/>
        <v>0</v>
      </c>
    </row>
    <row r="18" spans="1:11" ht="16.8">
      <c r="A18" s="93" t="s">
        <v>834</v>
      </c>
      <c r="B18" s="253">
        <v>1779283402</v>
      </c>
      <c r="C18" s="253">
        <v>0</v>
      </c>
      <c r="D18" s="253">
        <v>0</v>
      </c>
      <c r="E18" s="253">
        <v>0</v>
      </c>
      <c r="F18" s="253">
        <v>0</v>
      </c>
      <c r="G18" s="253">
        <v>0</v>
      </c>
      <c r="H18" s="360">
        <v>0</v>
      </c>
      <c r="I18" s="253">
        <v>1779283402</v>
      </c>
      <c r="J18" s="162">
        <f>來源餘絀表!L18</f>
        <v>1779283402</v>
      </c>
      <c r="K18" s="142">
        <f t="shared" si="0"/>
        <v>0</v>
      </c>
    </row>
    <row r="19" spans="1:11" s="115" customFormat="1" ht="16.8">
      <c r="A19" s="107" t="s">
        <v>144</v>
      </c>
      <c r="B19" s="253">
        <v>1071904</v>
      </c>
      <c r="C19" s="253">
        <v>94931</v>
      </c>
      <c r="D19" s="253">
        <v>46910021</v>
      </c>
      <c r="E19" s="253">
        <v>0</v>
      </c>
      <c r="F19" s="253">
        <v>12</v>
      </c>
      <c r="G19" s="253">
        <v>562184243</v>
      </c>
      <c r="H19" s="360">
        <v>9337</v>
      </c>
      <c r="I19" s="253">
        <v>610270448</v>
      </c>
      <c r="J19" s="162">
        <f>來源餘絀表!L19</f>
        <v>610270448</v>
      </c>
      <c r="K19" s="142">
        <f t="shared" si="0"/>
        <v>0</v>
      </c>
    </row>
    <row r="20" spans="1:11" ht="16.8">
      <c r="A20" s="92" t="s">
        <v>176</v>
      </c>
      <c r="B20" s="253">
        <v>0</v>
      </c>
      <c r="C20" s="253">
        <v>0</v>
      </c>
      <c r="D20" s="253">
        <v>0</v>
      </c>
      <c r="E20" s="253">
        <v>0</v>
      </c>
      <c r="F20" s="253">
        <v>0</v>
      </c>
      <c r="G20" s="253">
        <v>0</v>
      </c>
      <c r="H20" s="360">
        <v>0</v>
      </c>
      <c r="I20" s="253">
        <v>0</v>
      </c>
      <c r="J20" s="162">
        <f>來源餘絀表!L20</f>
        <v>0</v>
      </c>
      <c r="K20" s="142">
        <f t="shared" si="0"/>
        <v>0</v>
      </c>
    </row>
    <row r="21" spans="1:11" ht="16.8">
      <c r="A21" s="92" t="s">
        <v>146</v>
      </c>
      <c r="B21" s="253">
        <v>0</v>
      </c>
      <c r="C21" s="253">
        <v>0</v>
      </c>
      <c r="D21" s="253">
        <v>3428056</v>
      </c>
      <c r="E21" s="253">
        <v>0</v>
      </c>
      <c r="F21" s="253">
        <v>0</v>
      </c>
      <c r="G21" s="253">
        <v>0</v>
      </c>
      <c r="H21" s="360">
        <v>0</v>
      </c>
      <c r="I21" s="253">
        <v>3428056</v>
      </c>
      <c r="J21" s="162">
        <f>來源餘絀表!L21</f>
        <v>3428056</v>
      </c>
      <c r="K21" s="142">
        <f t="shared" si="0"/>
        <v>0</v>
      </c>
    </row>
    <row r="22" spans="1:11" ht="16.8">
      <c r="A22" s="92" t="s">
        <v>147</v>
      </c>
      <c r="B22" s="253">
        <v>0</v>
      </c>
      <c r="C22" s="253">
        <v>0</v>
      </c>
      <c r="D22" s="253">
        <v>43165475</v>
      </c>
      <c r="E22" s="253">
        <v>0</v>
      </c>
      <c r="F22" s="253">
        <v>0</v>
      </c>
      <c r="G22" s="253">
        <v>562161369</v>
      </c>
      <c r="H22" s="360">
        <v>0</v>
      </c>
      <c r="I22" s="253">
        <v>605326844</v>
      </c>
      <c r="J22" s="162">
        <f>來源餘絀表!L22</f>
        <v>605326844</v>
      </c>
      <c r="K22" s="142">
        <f t="shared" si="0"/>
        <v>0</v>
      </c>
    </row>
    <row r="23" spans="1:11" ht="16.8">
      <c r="A23" s="92" t="s">
        <v>148</v>
      </c>
      <c r="B23" s="253">
        <v>1071904</v>
      </c>
      <c r="C23" s="253">
        <v>94931</v>
      </c>
      <c r="D23" s="253">
        <v>316490</v>
      </c>
      <c r="E23" s="253">
        <v>0</v>
      </c>
      <c r="F23" s="253">
        <v>12</v>
      </c>
      <c r="G23" s="253">
        <v>22874</v>
      </c>
      <c r="H23" s="360">
        <v>9337</v>
      </c>
      <c r="I23" s="253">
        <v>1515548</v>
      </c>
      <c r="J23" s="162">
        <f>來源餘絀表!L23</f>
        <v>1515548</v>
      </c>
      <c r="K23" s="142">
        <f t="shared" si="0"/>
        <v>0</v>
      </c>
    </row>
    <row r="24" spans="1:11" s="115" customFormat="1" ht="16.8">
      <c r="A24" s="107" t="s">
        <v>149</v>
      </c>
      <c r="B24" s="253">
        <v>3849000000</v>
      </c>
      <c r="C24" s="253">
        <v>0</v>
      </c>
      <c r="D24" s="253">
        <v>0</v>
      </c>
      <c r="E24" s="253">
        <v>0</v>
      </c>
      <c r="F24" s="253">
        <v>590000000</v>
      </c>
      <c r="G24" s="253">
        <v>3500000000</v>
      </c>
      <c r="H24" s="360">
        <v>1920000000</v>
      </c>
      <c r="I24" s="253">
        <v>9859000000</v>
      </c>
      <c r="J24" s="162">
        <f>來源餘絀表!L24</f>
        <v>9859000000</v>
      </c>
      <c r="K24" s="142">
        <f t="shared" si="0"/>
        <v>0</v>
      </c>
    </row>
    <row r="25" spans="1:11" s="116" customFormat="1" ht="16.8">
      <c r="A25" s="93" t="s">
        <v>150</v>
      </c>
      <c r="B25" s="254">
        <v>3849000000</v>
      </c>
      <c r="C25" s="254">
        <v>0</v>
      </c>
      <c r="D25" s="254">
        <v>0</v>
      </c>
      <c r="E25" s="254">
        <v>0</v>
      </c>
      <c r="F25" s="254">
        <v>590000000</v>
      </c>
      <c r="G25" s="254">
        <v>3500000000</v>
      </c>
      <c r="H25" s="360">
        <v>1920000000</v>
      </c>
      <c r="I25" s="254">
        <v>9859000000</v>
      </c>
      <c r="J25" s="162">
        <f>來源餘絀表!L25</f>
        <v>9859000000</v>
      </c>
      <c r="K25" s="142">
        <f t="shared" si="0"/>
        <v>0</v>
      </c>
    </row>
    <row r="26" spans="1:11" s="115" customFormat="1" ht="16.8">
      <c r="A26" s="107" t="s">
        <v>151</v>
      </c>
      <c r="B26" s="253">
        <v>101920789</v>
      </c>
      <c r="C26" s="253">
        <v>7995</v>
      </c>
      <c r="D26" s="253">
        <v>354619560</v>
      </c>
      <c r="E26" s="253">
        <v>0</v>
      </c>
      <c r="F26" s="253">
        <v>1190304</v>
      </c>
      <c r="G26" s="253">
        <v>60732368</v>
      </c>
      <c r="H26" s="360">
        <v>21634913</v>
      </c>
      <c r="I26" s="253">
        <v>540105929</v>
      </c>
      <c r="J26" s="162">
        <f>來源餘絀表!L26</f>
        <v>540105929</v>
      </c>
      <c r="K26" s="142">
        <f t="shared" si="0"/>
        <v>0</v>
      </c>
    </row>
    <row r="27" spans="1:11" s="116" customFormat="1" ht="16.8">
      <c r="A27" s="93" t="s">
        <v>152</v>
      </c>
      <c r="B27" s="254">
        <v>101920789</v>
      </c>
      <c r="C27" s="254">
        <v>7995</v>
      </c>
      <c r="D27" s="254">
        <v>354619560</v>
      </c>
      <c r="E27" s="254">
        <v>0</v>
      </c>
      <c r="F27" s="254">
        <v>1190304</v>
      </c>
      <c r="G27" s="254">
        <v>60732368</v>
      </c>
      <c r="H27" s="360">
        <v>21634913</v>
      </c>
      <c r="I27" s="254">
        <v>540105929</v>
      </c>
      <c r="J27" s="162">
        <f>來源餘絀表!L27</f>
        <v>540105929</v>
      </c>
      <c r="K27" s="142">
        <f t="shared" si="0"/>
        <v>0</v>
      </c>
    </row>
    <row r="28" spans="1:11" s="165" customFormat="1" ht="16.8">
      <c r="A28" s="317" t="s">
        <v>331</v>
      </c>
      <c r="B28" s="254">
        <v>0</v>
      </c>
      <c r="C28" s="254"/>
      <c r="D28" s="384"/>
      <c r="E28" s="254"/>
      <c r="F28" s="254"/>
      <c r="G28" s="254"/>
      <c r="H28" s="360"/>
      <c r="I28" s="253">
        <v>0</v>
      </c>
      <c r="J28" s="162">
        <f>來源餘絀表!L28</f>
        <v>0</v>
      </c>
      <c r="K28" s="142">
        <f t="shared" si="0"/>
        <v>0</v>
      </c>
    </row>
    <row r="29" spans="1:11" s="120" customFormat="1" ht="19.8">
      <c r="A29" s="91" t="s">
        <v>607</v>
      </c>
      <c r="B29" s="387">
        <v>5129526946</v>
      </c>
      <c r="C29" s="387">
        <v>4336446</v>
      </c>
      <c r="D29" s="387">
        <v>389204515</v>
      </c>
      <c r="E29" s="387">
        <v>0</v>
      </c>
      <c r="F29" s="387">
        <v>1903661671</v>
      </c>
      <c r="G29" s="387">
        <v>1344932250</v>
      </c>
      <c r="H29" s="387">
        <v>1031906519</v>
      </c>
      <c r="I29" s="386">
        <v>9804298847</v>
      </c>
      <c r="J29" s="162">
        <f>來源餘絀表!L29</f>
        <v>9803568347</v>
      </c>
      <c r="K29" s="142">
        <f t="shared" si="0"/>
        <v>730500</v>
      </c>
    </row>
    <row r="30" spans="1:11" s="115" customFormat="1" ht="30">
      <c r="A30" s="108" t="s">
        <v>123</v>
      </c>
      <c r="B30" s="387">
        <v>4081275</v>
      </c>
      <c r="C30" s="387">
        <v>0</v>
      </c>
      <c r="D30" s="387">
        <v>0</v>
      </c>
      <c r="E30" s="387">
        <v>0</v>
      </c>
      <c r="F30" s="387">
        <v>0</v>
      </c>
      <c r="G30" s="387">
        <v>0</v>
      </c>
      <c r="H30" s="360">
        <v>0</v>
      </c>
      <c r="I30" s="387">
        <v>4081275</v>
      </c>
      <c r="J30" s="162">
        <f>來源餘絀表!L30</f>
        <v>4081275</v>
      </c>
      <c r="K30" s="142">
        <f t="shared" si="0"/>
        <v>0</v>
      </c>
    </row>
    <row r="31" spans="1:11" s="116" customFormat="1" ht="16.8">
      <c r="A31" s="139" t="s">
        <v>153</v>
      </c>
      <c r="B31" s="387">
        <v>0</v>
      </c>
      <c r="C31" s="387">
        <v>0</v>
      </c>
      <c r="D31" s="387">
        <v>0</v>
      </c>
      <c r="E31" s="387">
        <v>0</v>
      </c>
      <c r="F31" s="387">
        <v>0</v>
      </c>
      <c r="G31" s="387">
        <v>0</v>
      </c>
      <c r="H31" s="360">
        <v>0</v>
      </c>
      <c r="I31" s="387">
        <v>0</v>
      </c>
      <c r="J31" s="162">
        <f>來源餘絀表!L31</f>
        <v>0</v>
      </c>
      <c r="K31" s="142">
        <f t="shared" si="0"/>
        <v>0</v>
      </c>
    </row>
    <row r="32" spans="1:11" s="116" customFormat="1" ht="16.8">
      <c r="A32" s="139" t="s">
        <v>154</v>
      </c>
      <c r="B32" s="387">
        <v>4081275</v>
      </c>
      <c r="C32" s="387">
        <v>0</v>
      </c>
      <c r="D32" s="387">
        <v>0</v>
      </c>
      <c r="E32" s="387">
        <v>0</v>
      </c>
      <c r="F32" s="387">
        <v>0</v>
      </c>
      <c r="G32" s="387">
        <v>0</v>
      </c>
      <c r="H32" s="360">
        <v>0</v>
      </c>
      <c r="I32" s="387">
        <v>4081275</v>
      </c>
      <c r="J32" s="162">
        <f>來源餘絀表!L32</f>
        <v>4081275</v>
      </c>
      <c r="K32" s="142">
        <f t="shared" si="0"/>
        <v>0</v>
      </c>
    </row>
    <row r="33" spans="1:11" s="115" customFormat="1" ht="30">
      <c r="A33" s="108" t="s">
        <v>124</v>
      </c>
      <c r="B33" s="387">
        <v>0</v>
      </c>
      <c r="C33" s="387">
        <v>0</v>
      </c>
      <c r="D33" s="387">
        <v>0</v>
      </c>
      <c r="E33" s="387">
        <v>0</v>
      </c>
      <c r="F33" s="387">
        <v>0</v>
      </c>
      <c r="G33" s="387">
        <v>0</v>
      </c>
      <c r="H33" s="360">
        <v>0</v>
      </c>
      <c r="I33" s="387">
        <v>0</v>
      </c>
      <c r="J33" s="162">
        <f>來源餘絀表!L33</f>
        <v>0</v>
      </c>
      <c r="K33" s="142">
        <f t="shared" si="0"/>
        <v>0</v>
      </c>
    </row>
    <row r="34" spans="1:11" s="115" customFormat="1" ht="16.8">
      <c r="A34" s="109" t="s">
        <v>155</v>
      </c>
      <c r="B34" s="387">
        <v>4381632274</v>
      </c>
      <c r="C34" s="387">
        <v>0</v>
      </c>
      <c r="D34" s="387">
        <v>0</v>
      </c>
      <c r="E34" s="387">
        <v>0</v>
      </c>
      <c r="F34" s="387">
        <v>0</v>
      </c>
      <c r="G34" s="387">
        <v>0</v>
      </c>
      <c r="H34" s="360">
        <v>0</v>
      </c>
      <c r="I34" s="387">
        <v>4381632274</v>
      </c>
      <c r="J34" s="162">
        <f>來源餘絀表!L34</f>
        <v>4381632274</v>
      </c>
      <c r="K34" s="142">
        <f t="shared" si="0"/>
        <v>0</v>
      </c>
    </row>
    <row r="35" spans="1:11" s="116" customFormat="1" ht="16.8">
      <c r="A35" s="139" t="s">
        <v>153</v>
      </c>
      <c r="B35" s="387">
        <v>59325</v>
      </c>
      <c r="C35" s="387">
        <v>0</v>
      </c>
      <c r="D35" s="387">
        <v>0</v>
      </c>
      <c r="E35" s="387">
        <v>0</v>
      </c>
      <c r="F35" s="387">
        <v>0</v>
      </c>
      <c r="G35" s="387">
        <v>0</v>
      </c>
      <c r="H35" s="360">
        <v>0</v>
      </c>
      <c r="I35" s="387">
        <v>59325</v>
      </c>
      <c r="J35" s="162">
        <f>來源餘絀表!L35</f>
        <v>59325</v>
      </c>
      <c r="K35" s="142">
        <f t="shared" si="0"/>
        <v>0</v>
      </c>
    </row>
    <row r="36" spans="1:11" s="116" customFormat="1" ht="16.8">
      <c r="A36" s="139" t="s">
        <v>154</v>
      </c>
      <c r="B36" s="387">
        <v>4381572949</v>
      </c>
      <c r="C36" s="387">
        <v>0</v>
      </c>
      <c r="D36" s="387">
        <v>0</v>
      </c>
      <c r="E36" s="387">
        <v>0</v>
      </c>
      <c r="F36" s="387">
        <v>0</v>
      </c>
      <c r="G36" s="387">
        <v>0</v>
      </c>
      <c r="H36" s="360">
        <v>0</v>
      </c>
      <c r="I36" s="387">
        <v>4381572949</v>
      </c>
      <c r="J36" s="162">
        <f>來源餘絀表!L36</f>
        <v>4381572949</v>
      </c>
      <c r="K36" s="142">
        <f t="shared" si="0"/>
        <v>0</v>
      </c>
    </row>
    <row r="37" spans="1:11" s="115" customFormat="1" ht="18" customHeight="1">
      <c r="A37" s="121" t="s">
        <v>187</v>
      </c>
      <c r="B37" s="387">
        <v>25518543</v>
      </c>
      <c r="C37" s="387">
        <v>0</v>
      </c>
      <c r="D37" s="387">
        <v>0</v>
      </c>
      <c r="E37" s="387">
        <v>0</v>
      </c>
      <c r="F37" s="387">
        <v>0</v>
      </c>
      <c r="G37" s="387">
        <v>0</v>
      </c>
      <c r="H37" s="360">
        <v>0</v>
      </c>
      <c r="I37" s="387">
        <v>25518543</v>
      </c>
      <c r="J37" s="162">
        <f>來源餘絀表!L37</f>
        <v>25518543</v>
      </c>
      <c r="K37" s="142">
        <f t="shared" si="0"/>
        <v>0</v>
      </c>
    </row>
    <row r="38" spans="1:11" s="115" customFormat="1" ht="16.8">
      <c r="A38" s="122" t="s">
        <v>156</v>
      </c>
      <c r="B38" s="387">
        <v>71564000</v>
      </c>
      <c r="C38" s="387">
        <v>0</v>
      </c>
      <c r="D38" s="387">
        <v>0</v>
      </c>
      <c r="E38" s="387">
        <v>0</v>
      </c>
      <c r="F38" s="387">
        <v>0</v>
      </c>
      <c r="G38" s="387">
        <v>0</v>
      </c>
      <c r="H38" s="360">
        <v>0</v>
      </c>
      <c r="I38" s="387">
        <v>71564000</v>
      </c>
      <c r="J38" s="162">
        <f>來源餘絀表!L38</f>
        <v>71564000</v>
      </c>
      <c r="K38" s="142">
        <f t="shared" si="0"/>
        <v>0</v>
      </c>
    </row>
    <row r="39" spans="1:11" s="115" customFormat="1" ht="30">
      <c r="A39" s="110" t="s">
        <v>105</v>
      </c>
      <c r="B39" s="387">
        <v>512235547</v>
      </c>
      <c r="C39" s="387">
        <v>0</v>
      </c>
      <c r="D39" s="387">
        <v>0</v>
      </c>
      <c r="E39" s="387">
        <v>0</v>
      </c>
      <c r="F39" s="387">
        <v>0</v>
      </c>
      <c r="G39" s="387">
        <v>0</v>
      </c>
      <c r="H39" s="360">
        <v>0</v>
      </c>
      <c r="I39" s="387">
        <v>512235547</v>
      </c>
      <c r="J39" s="162">
        <f>來源餘絀表!L39</f>
        <v>512235547</v>
      </c>
      <c r="K39" s="142">
        <f t="shared" si="0"/>
        <v>0</v>
      </c>
    </row>
    <row r="40" spans="1:11" s="115" customFormat="1" ht="16.8">
      <c r="A40" s="124" t="s">
        <v>139</v>
      </c>
      <c r="B40" s="387">
        <v>30000000</v>
      </c>
      <c r="C40" s="387">
        <v>0</v>
      </c>
      <c r="D40" s="387">
        <v>0</v>
      </c>
      <c r="E40" s="387">
        <v>0</v>
      </c>
      <c r="F40" s="387">
        <v>0</v>
      </c>
      <c r="G40" s="387">
        <v>0</v>
      </c>
      <c r="H40" s="360">
        <v>0</v>
      </c>
      <c r="I40" s="387">
        <v>30000000</v>
      </c>
      <c r="J40" s="162">
        <f>來源餘絀表!L40</f>
        <v>30000000</v>
      </c>
      <c r="K40" s="142">
        <f t="shared" si="0"/>
        <v>0</v>
      </c>
    </row>
    <row r="41" spans="1:11" s="115" customFormat="1" ht="16.8">
      <c r="A41" s="110" t="s">
        <v>157</v>
      </c>
      <c r="B41" s="387">
        <v>75502000</v>
      </c>
      <c r="C41" s="387">
        <v>0</v>
      </c>
      <c r="D41" s="387">
        <v>0</v>
      </c>
      <c r="E41" s="387">
        <v>0</v>
      </c>
      <c r="F41" s="387">
        <v>0</v>
      </c>
      <c r="G41" s="387">
        <v>0</v>
      </c>
      <c r="H41" s="360">
        <v>0</v>
      </c>
      <c r="I41" s="387">
        <v>75502000</v>
      </c>
      <c r="J41" s="162">
        <f>來源餘絀表!L41</f>
        <v>75502000</v>
      </c>
      <c r="K41" s="142">
        <f t="shared" si="0"/>
        <v>0</v>
      </c>
    </row>
    <row r="42" spans="1:11" s="115" customFormat="1" ht="30">
      <c r="A42" s="123" t="s">
        <v>1023</v>
      </c>
      <c r="B42" s="387">
        <v>8446795</v>
      </c>
      <c r="C42" s="387">
        <v>0</v>
      </c>
      <c r="D42" s="387">
        <v>0</v>
      </c>
      <c r="E42" s="387">
        <v>0</v>
      </c>
      <c r="F42" s="387">
        <v>0</v>
      </c>
      <c r="G42" s="387">
        <v>0</v>
      </c>
      <c r="H42" s="360">
        <v>0</v>
      </c>
      <c r="I42" s="387">
        <v>8446795</v>
      </c>
      <c r="J42" s="162">
        <f>來源餘絀表!L42</f>
        <v>8446795</v>
      </c>
      <c r="K42" s="142">
        <f t="shared" si="0"/>
        <v>0</v>
      </c>
    </row>
    <row r="43" spans="1:11" s="115" customFormat="1" ht="16.8">
      <c r="A43" s="326" t="s">
        <v>330</v>
      </c>
      <c r="B43" s="387">
        <v>14000</v>
      </c>
      <c r="C43" s="387"/>
      <c r="D43" s="387"/>
      <c r="E43" s="387"/>
      <c r="F43" s="387"/>
      <c r="G43" s="387"/>
      <c r="H43" s="360"/>
      <c r="I43" s="387">
        <v>14000</v>
      </c>
      <c r="J43" s="162">
        <f>來源餘絀表!L43</f>
        <v>14000</v>
      </c>
      <c r="K43" s="142">
        <f t="shared" si="0"/>
        <v>0</v>
      </c>
    </row>
    <row r="44" spans="1:11" s="115" customFormat="1" ht="16.8">
      <c r="A44" s="326" t="s">
        <v>877</v>
      </c>
      <c r="B44" s="387">
        <v>16025789</v>
      </c>
      <c r="C44" s="387"/>
      <c r="D44" s="387"/>
      <c r="E44" s="387"/>
      <c r="F44" s="387"/>
      <c r="G44" s="387"/>
      <c r="H44" s="360"/>
      <c r="I44" s="387">
        <v>16025789</v>
      </c>
      <c r="J44" s="162">
        <f>來源餘絀表!L44</f>
        <v>16025789</v>
      </c>
      <c r="K44" s="142">
        <f t="shared" si="0"/>
        <v>0</v>
      </c>
    </row>
    <row r="45" spans="1:11" s="136" customFormat="1" ht="16.8">
      <c r="A45" s="135" t="s">
        <v>143</v>
      </c>
      <c r="B45" s="387">
        <v>15775463</v>
      </c>
      <c r="C45" s="387">
        <v>0</v>
      </c>
      <c r="D45" s="387">
        <v>65984600</v>
      </c>
      <c r="E45" s="387">
        <v>0</v>
      </c>
      <c r="F45" s="387">
        <v>0</v>
      </c>
      <c r="G45" s="387">
        <v>0</v>
      </c>
      <c r="H45" s="360">
        <v>0</v>
      </c>
      <c r="I45" s="387">
        <v>65984600</v>
      </c>
      <c r="J45" s="162">
        <f>來源餘絀表!L45</f>
        <v>65984600</v>
      </c>
      <c r="K45" s="142">
        <f t="shared" si="0"/>
        <v>0</v>
      </c>
    </row>
    <row r="46" spans="1:11" s="136" customFormat="1" ht="30">
      <c r="A46" s="137" t="s">
        <v>861</v>
      </c>
      <c r="B46" s="387">
        <v>0</v>
      </c>
      <c r="C46" s="387">
        <v>0</v>
      </c>
      <c r="D46" s="387">
        <v>278644792</v>
      </c>
      <c r="E46" s="387">
        <v>0</v>
      </c>
      <c r="F46" s="387">
        <v>0</v>
      </c>
      <c r="G46" s="387">
        <v>0</v>
      </c>
      <c r="H46" s="360">
        <v>0</v>
      </c>
      <c r="I46" s="387">
        <v>278644792</v>
      </c>
      <c r="J46" s="162">
        <f>來源餘絀表!L46</f>
        <v>278644792</v>
      </c>
      <c r="K46" s="142">
        <f t="shared" si="0"/>
        <v>0</v>
      </c>
    </row>
    <row r="47" spans="1:11" ht="16.8">
      <c r="A47" s="95" t="s">
        <v>153</v>
      </c>
      <c r="B47" s="387">
        <v>0</v>
      </c>
      <c r="C47" s="387">
        <v>0</v>
      </c>
      <c r="D47" s="387">
        <v>105878951</v>
      </c>
      <c r="E47" s="387">
        <v>0</v>
      </c>
      <c r="F47" s="387">
        <v>0</v>
      </c>
      <c r="G47" s="387">
        <v>0</v>
      </c>
      <c r="H47" s="360">
        <v>0</v>
      </c>
      <c r="I47" s="387">
        <v>105878951</v>
      </c>
      <c r="J47" s="162">
        <f>來源餘絀表!L47</f>
        <v>105878951</v>
      </c>
      <c r="K47" s="142">
        <f t="shared" si="0"/>
        <v>0</v>
      </c>
    </row>
    <row r="48" spans="1:11" ht="16.8">
      <c r="A48" s="95" t="s">
        <v>154</v>
      </c>
      <c r="B48" s="387">
        <v>0</v>
      </c>
      <c r="C48" s="387">
        <v>0</v>
      </c>
      <c r="D48" s="387">
        <v>172765841</v>
      </c>
      <c r="E48" s="387">
        <v>0</v>
      </c>
      <c r="F48" s="387">
        <v>0</v>
      </c>
      <c r="G48" s="387">
        <v>0</v>
      </c>
      <c r="H48" s="360">
        <v>0</v>
      </c>
      <c r="I48" s="387">
        <v>172765841</v>
      </c>
      <c r="J48" s="162">
        <f>來源餘絀表!L48</f>
        <v>172765841</v>
      </c>
      <c r="K48" s="142">
        <f t="shared" si="0"/>
        <v>0</v>
      </c>
    </row>
    <row r="49" spans="1:11" s="136" customFormat="1" ht="16.8">
      <c r="A49" s="138" t="s">
        <v>177</v>
      </c>
      <c r="B49" s="387">
        <v>0</v>
      </c>
      <c r="C49" s="387">
        <v>0</v>
      </c>
      <c r="D49" s="387">
        <v>33853123</v>
      </c>
      <c r="E49" s="387">
        <v>0</v>
      </c>
      <c r="F49" s="387">
        <v>0</v>
      </c>
      <c r="G49" s="387">
        <v>0</v>
      </c>
      <c r="H49" s="360">
        <v>0</v>
      </c>
      <c r="I49" s="387">
        <v>33853123</v>
      </c>
      <c r="J49" s="162">
        <f>來源餘絀表!L49</f>
        <v>33853123</v>
      </c>
      <c r="K49" s="142">
        <f t="shared" si="0"/>
        <v>0</v>
      </c>
    </row>
    <row r="50" spans="1:11" s="136" customFormat="1" ht="27.6" customHeight="1">
      <c r="A50" s="138" t="s">
        <v>1032</v>
      </c>
      <c r="B50" s="387"/>
      <c r="C50" s="387"/>
      <c r="D50" s="387">
        <v>10722000</v>
      </c>
      <c r="E50" s="387"/>
      <c r="F50" s="387"/>
      <c r="G50" s="387"/>
      <c r="H50" s="360"/>
      <c r="I50" s="387"/>
      <c r="J50" s="162"/>
      <c r="K50" s="142"/>
    </row>
    <row r="51" spans="1:11" s="126" customFormat="1" ht="16.8">
      <c r="A51" s="125" t="s">
        <v>158</v>
      </c>
      <c r="B51" s="387">
        <v>0</v>
      </c>
      <c r="C51" s="387">
        <v>0</v>
      </c>
      <c r="D51" s="387">
        <v>0</v>
      </c>
      <c r="E51" s="387">
        <v>0</v>
      </c>
      <c r="F51" s="387">
        <v>1903661671</v>
      </c>
      <c r="G51" s="387">
        <v>0</v>
      </c>
      <c r="H51" s="360">
        <v>0</v>
      </c>
      <c r="I51" s="387">
        <v>1903661671</v>
      </c>
      <c r="J51" s="162">
        <f>來源餘絀表!L51</f>
        <v>1903661671</v>
      </c>
      <c r="K51" s="142">
        <f t="shared" si="0"/>
        <v>0</v>
      </c>
    </row>
    <row r="52" spans="1:11" s="116" customFormat="1" ht="16.8">
      <c r="A52" s="139" t="s">
        <v>159</v>
      </c>
      <c r="B52" s="387">
        <v>0</v>
      </c>
      <c r="C52" s="387">
        <v>4336446</v>
      </c>
      <c r="D52" s="387">
        <v>0</v>
      </c>
      <c r="E52" s="387">
        <v>0</v>
      </c>
      <c r="F52" s="387">
        <v>0</v>
      </c>
      <c r="G52" s="387">
        <v>0</v>
      </c>
      <c r="H52" s="360">
        <v>0</v>
      </c>
      <c r="I52" s="387">
        <v>4336446</v>
      </c>
      <c r="J52" s="162">
        <f>來源餘絀表!L52</f>
        <v>4336446</v>
      </c>
      <c r="K52" s="142">
        <f t="shared" si="0"/>
        <v>0</v>
      </c>
    </row>
    <row r="53" spans="1:11" s="116" customFormat="1" ht="16.8">
      <c r="A53" s="139" t="s">
        <v>106</v>
      </c>
      <c r="B53" s="387">
        <v>0</v>
      </c>
      <c r="C53" s="387">
        <v>0</v>
      </c>
      <c r="D53" s="387">
        <v>0</v>
      </c>
      <c r="E53" s="387">
        <v>0</v>
      </c>
      <c r="F53" s="387">
        <v>0</v>
      </c>
      <c r="G53" s="387">
        <v>0</v>
      </c>
      <c r="H53" s="360">
        <v>0</v>
      </c>
      <c r="I53" s="387">
        <v>0</v>
      </c>
      <c r="J53" s="162">
        <f>來源餘絀表!L53</f>
        <v>0</v>
      </c>
      <c r="K53" s="142">
        <f t="shared" si="0"/>
        <v>0</v>
      </c>
    </row>
    <row r="54" spans="1:11" s="116" customFormat="1" ht="30">
      <c r="A54" s="140" t="s">
        <v>160</v>
      </c>
      <c r="B54" s="387">
        <v>0</v>
      </c>
      <c r="C54" s="387">
        <v>0</v>
      </c>
      <c r="D54" s="387">
        <v>0</v>
      </c>
      <c r="E54" s="387">
        <v>0</v>
      </c>
      <c r="F54" s="387">
        <v>0</v>
      </c>
      <c r="G54" s="387">
        <v>0</v>
      </c>
      <c r="H54" s="360">
        <v>0</v>
      </c>
      <c r="I54" s="387">
        <v>0</v>
      </c>
      <c r="J54" s="162">
        <f>來源餘絀表!L54</f>
        <v>0</v>
      </c>
      <c r="K54" s="142">
        <f t="shared" si="0"/>
        <v>0</v>
      </c>
    </row>
    <row r="55" spans="1:11" s="116" customFormat="1" ht="36.75" customHeight="1">
      <c r="A55" s="141" t="s">
        <v>161</v>
      </c>
      <c r="B55" s="387">
        <v>0</v>
      </c>
      <c r="C55" s="387">
        <v>0</v>
      </c>
      <c r="D55" s="387">
        <v>0</v>
      </c>
      <c r="E55" s="387">
        <v>0</v>
      </c>
      <c r="F55" s="387">
        <v>0</v>
      </c>
      <c r="G55" s="387"/>
      <c r="H55" s="360">
        <v>0</v>
      </c>
      <c r="I55" s="387">
        <v>203501937</v>
      </c>
      <c r="J55" s="162">
        <f>來源餘絀表!L50</f>
        <v>10722000</v>
      </c>
      <c r="K55" s="142">
        <f t="shared" si="0"/>
        <v>192779937</v>
      </c>
    </row>
    <row r="56" spans="1:11" s="115" customFormat="1" ht="16.8">
      <c r="A56" s="110" t="s">
        <v>978</v>
      </c>
      <c r="B56" s="387">
        <v>0</v>
      </c>
      <c r="C56" s="387">
        <v>0</v>
      </c>
      <c r="D56" s="387">
        <v>0</v>
      </c>
      <c r="E56" s="387">
        <v>0</v>
      </c>
      <c r="F56" s="387">
        <v>0</v>
      </c>
      <c r="G56" s="387">
        <v>203501937</v>
      </c>
      <c r="H56" s="360">
        <v>0</v>
      </c>
      <c r="I56" s="387">
        <v>101836884</v>
      </c>
      <c r="J56" s="162">
        <f>來源餘絀表!L55</f>
        <v>216953576</v>
      </c>
      <c r="K56" s="142">
        <f t="shared" si="0"/>
        <v>-115116692</v>
      </c>
    </row>
    <row r="57" spans="1:11" s="115" customFormat="1" ht="30.75" customHeight="1">
      <c r="A57" s="110" t="s">
        <v>142</v>
      </c>
      <c r="B57" s="387">
        <v>0</v>
      </c>
      <c r="C57" s="387">
        <v>0</v>
      </c>
      <c r="D57" s="387">
        <v>0</v>
      </c>
      <c r="E57" s="387">
        <v>0</v>
      </c>
      <c r="F57" s="387">
        <v>0</v>
      </c>
      <c r="G57" s="387">
        <v>101943101</v>
      </c>
      <c r="H57" s="360">
        <v>0</v>
      </c>
      <c r="I57" s="387">
        <v>136473266</v>
      </c>
      <c r="J57" s="162">
        <f>來源餘絀表!L56</f>
        <v>0</v>
      </c>
      <c r="K57" s="142">
        <f t="shared" si="0"/>
        <v>136473266</v>
      </c>
    </row>
    <row r="58" spans="1:11" s="115" customFormat="1" ht="16.8">
      <c r="A58" s="134" t="s">
        <v>884</v>
      </c>
      <c r="B58" s="387"/>
      <c r="C58" s="387"/>
      <c r="D58" s="387"/>
      <c r="E58" s="387"/>
      <c r="F58" s="387"/>
      <c r="G58" s="387">
        <v>136473266</v>
      </c>
      <c r="H58" s="360"/>
      <c r="I58" s="387"/>
      <c r="J58" s="162">
        <f>來源餘絀表!L57</f>
        <v>1100307775</v>
      </c>
      <c r="K58" s="142">
        <f t="shared" si="0"/>
        <v>-1100307775</v>
      </c>
    </row>
    <row r="59" spans="1:11" s="115" customFormat="1" ht="16.8">
      <c r="A59" s="124" t="s">
        <v>307</v>
      </c>
      <c r="B59" s="387">
        <v>0</v>
      </c>
      <c r="C59" s="387"/>
      <c r="D59" s="387"/>
      <c r="E59" s="387"/>
      <c r="F59" s="387"/>
      <c r="G59" s="387">
        <v>27564682</v>
      </c>
      <c r="H59" s="388">
        <v>103294811</v>
      </c>
      <c r="I59" s="387">
        <v>103294811</v>
      </c>
      <c r="J59" s="162">
        <f>來源餘絀表!L59</f>
        <v>103294811</v>
      </c>
      <c r="K59" s="142">
        <f t="shared" si="0"/>
        <v>0</v>
      </c>
    </row>
    <row r="60" spans="1:11" s="115" customFormat="1" ht="16.8">
      <c r="A60" s="328" t="s">
        <v>332</v>
      </c>
      <c r="B60" s="387"/>
      <c r="C60" s="387"/>
      <c r="D60" s="387"/>
      <c r="E60" s="387"/>
      <c r="F60" s="387"/>
      <c r="G60" s="387"/>
      <c r="H60" s="388">
        <v>186768</v>
      </c>
      <c r="I60" s="387">
        <v>186768</v>
      </c>
      <c r="J60" s="162">
        <f>來源餘絀表!L60</f>
        <v>186768</v>
      </c>
      <c r="K60" s="142">
        <f t="shared" si="0"/>
        <v>0</v>
      </c>
    </row>
    <row r="61" spans="1:11" s="115" customFormat="1" ht="16.8">
      <c r="A61" s="328" t="s">
        <v>333</v>
      </c>
      <c r="B61" s="387"/>
      <c r="C61" s="387"/>
      <c r="D61" s="387"/>
      <c r="E61" s="387"/>
      <c r="F61" s="387"/>
      <c r="G61" s="387"/>
      <c r="H61" s="388">
        <v>103108043</v>
      </c>
      <c r="I61" s="387">
        <v>103108043</v>
      </c>
      <c r="J61" s="162">
        <f>來源餘絀表!L61</f>
        <v>103108043</v>
      </c>
      <c r="K61" s="142">
        <f t="shared" si="0"/>
        <v>0</v>
      </c>
    </row>
    <row r="62" spans="1:11" s="115" customFormat="1" ht="16.8">
      <c r="A62" s="124" t="s">
        <v>308</v>
      </c>
      <c r="B62" s="387">
        <v>0</v>
      </c>
      <c r="C62" s="387">
        <v>0</v>
      </c>
      <c r="D62" s="387">
        <v>0</v>
      </c>
      <c r="E62" s="387">
        <v>0</v>
      </c>
      <c r="F62" s="387">
        <v>0</v>
      </c>
      <c r="G62" s="387">
        <v>0</v>
      </c>
      <c r="H62" s="388">
        <v>928611708</v>
      </c>
      <c r="I62" s="387">
        <v>928611708</v>
      </c>
      <c r="J62" s="162">
        <f>來源餘絀表!L62</f>
        <v>928611708</v>
      </c>
      <c r="K62" s="142">
        <f t="shared" si="0"/>
        <v>0</v>
      </c>
    </row>
    <row r="63" spans="1:11" s="115" customFormat="1" ht="16.8">
      <c r="A63" s="109" t="s">
        <v>153</v>
      </c>
      <c r="B63" s="387"/>
      <c r="C63" s="387"/>
      <c r="D63" s="387"/>
      <c r="E63" s="387"/>
      <c r="F63" s="387"/>
      <c r="G63" s="387"/>
      <c r="H63" s="388">
        <v>510704686</v>
      </c>
      <c r="I63" s="387">
        <v>510704686</v>
      </c>
      <c r="J63" s="162">
        <f>來源餘絀表!L63</f>
        <v>510704686</v>
      </c>
      <c r="K63" s="142">
        <f t="shared" si="0"/>
        <v>0</v>
      </c>
    </row>
    <row r="64" spans="1:11" s="115" customFormat="1" ht="16.8">
      <c r="A64" s="109" t="s">
        <v>154</v>
      </c>
      <c r="B64" s="387"/>
      <c r="C64" s="387"/>
      <c r="D64" s="387"/>
      <c r="E64" s="387"/>
      <c r="F64" s="387"/>
      <c r="G64" s="387"/>
      <c r="H64" s="388">
        <v>417907022</v>
      </c>
      <c r="I64" s="387">
        <v>417907022</v>
      </c>
      <c r="J64" s="162">
        <f>來源餘絀表!L64</f>
        <v>417907022</v>
      </c>
      <c r="K64" s="142">
        <f t="shared" si="0"/>
        <v>0</v>
      </c>
    </row>
    <row r="65" spans="1:11" s="126" customFormat="1" ht="16.8">
      <c r="A65" s="125" t="s">
        <v>162</v>
      </c>
      <c r="B65" s="387">
        <v>4506723</v>
      </c>
      <c r="C65" s="387">
        <v>0</v>
      </c>
      <c r="D65" s="387">
        <v>0</v>
      </c>
      <c r="E65" s="387">
        <v>0</v>
      </c>
      <c r="F65" s="387">
        <v>0</v>
      </c>
      <c r="G65" s="387">
        <v>0</v>
      </c>
      <c r="H65" s="360">
        <v>0</v>
      </c>
      <c r="I65" s="387">
        <v>4506723</v>
      </c>
      <c r="J65" s="162">
        <f>來源餘絀表!L65</f>
        <v>4506723</v>
      </c>
      <c r="K65" s="142">
        <f t="shared" si="0"/>
        <v>0</v>
      </c>
    </row>
    <row r="66" spans="1:11" ht="16.8" outlineLevel="1">
      <c r="A66" s="102" t="s">
        <v>163</v>
      </c>
      <c r="B66" s="387">
        <v>0</v>
      </c>
      <c r="C66" s="387">
        <v>0</v>
      </c>
      <c r="D66" s="387">
        <v>0</v>
      </c>
      <c r="E66" s="387">
        <v>0</v>
      </c>
      <c r="F66" s="387">
        <v>0</v>
      </c>
      <c r="G66" s="387">
        <v>0</v>
      </c>
      <c r="H66" s="360">
        <v>0</v>
      </c>
      <c r="I66" s="387">
        <v>0</v>
      </c>
      <c r="J66" s="162">
        <f>來源餘絀表!L66</f>
        <v>0</v>
      </c>
      <c r="K66" s="142">
        <f t="shared" si="0"/>
        <v>0</v>
      </c>
    </row>
    <row r="67" spans="1:11" ht="16.8" outlineLevel="1">
      <c r="A67" s="102" t="s">
        <v>164</v>
      </c>
      <c r="B67" s="387">
        <v>0</v>
      </c>
      <c r="C67" s="387">
        <v>0</v>
      </c>
      <c r="D67" s="387">
        <v>0</v>
      </c>
      <c r="E67" s="387">
        <v>0</v>
      </c>
      <c r="F67" s="387">
        <v>0</v>
      </c>
      <c r="G67" s="387">
        <v>0</v>
      </c>
      <c r="H67" s="360">
        <v>0</v>
      </c>
      <c r="I67" s="387">
        <v>0</v>
      </c>
      <c r="J67" s="162">
        <f>來源餘絀表!L67</f>
        <v>0</v>
      </c>
      <c r="K67" s="142">
        <f t="shared" si="0"/>
        <v>0</v>
      </c>
    </row>
    <row r="68" spans="1:11" ht="16.8" outlineLevel="1">
      <c r="A68" s="102" t="s">
        <v>165</v>
      </c>
      <c r="B68" s="387">
        <v>0</v>
      </c>
      <c r="C68" s="387">
        <v>0</v>
      </c>
      <c r="D68" s="387">
        <v>0</v>
      </c>
      <c r="E68" s="387">
        <v>0</v>
      </c>
      <c r="F68" s="387">
        <v>0</v>
      </c>
      <c r="G68" s="387">
        <v>0</v>
      </c>
      <c r="H68" s="360">
        <v>0</v>
      </c>
      <c r="I68" s="387">
        <v>0</v>
      </c>
      <c r="J68" s="162">
        <f>來源餘絀表!L68</f>
        <v>0</v>
      </c>
      <c r="K68" s="142">
        <f t="shared" si="0"/>
        <v>0</v>
      </c>
    </row>
    <row r="69" spans="1:11" ht="16.8" outlineLevel="1">
      <c r="A69" s="102" t="s">
        <v>166</v>
      </c>
      <c r="B69" s="387">
        <v>0</v>
      </c>
      <c r="C69" s="387">
        <v>0</v>
      </c>
      <c r="D69" s="387">
        <v>0</v>
      </c>
      <c r="E69" s="387">
        <v>0</v>
      </c>
      <c r="F69" s="387">
        <v>0</v>
      </c>
      <c r="G69" s="387">
        <v>0</v>
      </c>
      <c r="H69" s="360">
        <v>0</v>
      </c>
      <c r="I69" s="387">
        <v>0</v>
      </c>
      <c r="J69" s="162">
        <f>來源餘絀表!L69</f>
        <v>0</v>
      </c>
      <c r="K69" s="142">
        <f t="shared" si="0"/>
        <v>0</v>
      </c>
    </row>
    <row r="70" spans="1:11" ht="16.8" outlineLevel="1">
      <c r="A70" s="102" t="s">
        <v>167</v>
      </c>
      <c r="B70" s="387">
        <v>0</v>
      </c>
      <c r="C70" s="387">
        <v>0</v>
      </c>
      <c r="D70" s="387">
        <v>0</v>
      </c>
      <c r="E70" s="387">
        <v>0</v>
      </c>
      <c r="F70" s="387">
        <v>0</v>
      </c>
      <c r="G70" s="387">
        <v>0</v>
      </c>
      <c r="H70" s="360">
        <v>0</v>
      </c>
      <c r="I70" s="387">
        <v>0</v>
      </c>
      <c r="J70" s="162">
        <f>來源餘絀表!L70</f>
        <v>0</v>
      </c>
      <c r="K70" s="142">
        <f t="shared" si="0"/>
        <v>0</v>
      </c>
    </row>
    <row r="71" spans="1:11" ht="16.8" outlineLevel="1">
      <c r="A71" s="102" t="s">
        <v>168</v>
      </c>
      <c r="B71" s="387">
        <v>0</v>
      </c>
      <c r="C71" s="387">
        <v>0</v>
      </c>
      <c r="D71" s="387">
        <v>0</v>
      </c>
      <c r="E71" s="387">
        <v>0</v>
      </c>
      <c r="F71" s="387">
        <v>0</v>
      </c>
      <c r="G71" s="387">
        <v>0</v>
      </c>
      <c r="H71" s="360">
        <v>0</v>
      </c>
      <c r="I71" s="387">
        <v>0</v>
      </c>
      <c r="J71" s="162">
        <f>來源餘絀表!L71</f>
        <v>0</v>
      </c>
      <c r="K71" s="142">
        <f t="shared" si="0"/>
        <v>0</v>
      </c>
    </row>
    <row r="72" spans="1:11" ht="16.8" outlineLevel="1">
      <c r="A72" s="102" t="s">
        <v>169</v>
      </c>
      <c r="B72" s="387">
        <v>0</v>
      </c>
      <c r="C72" s="387">
        <v>0</v>
      </c>
      <c r="D72" s="387">
        <v>0</v>
      </c>
      <c r="E72" s="387">
        <v>0</v>
      </c>
      <c r="F72" s="387">
        <v>0</v>
      </c>
      <c r="G72" s="387">
        <v>0</v>
      </c>
      <c r="H72" s="360">
        <v>0</v>
      </c>
      <c r="I72" s="387">
        <v>0</v>
      </c>
      <c r="J72" s="162">
        <f>來源餘絀表!L72</f>
        <v>0</v>
      </c>
      <c r="K72" s="142">
        <f t="shared" si="0"/>
        <v>0</v>
      </c>
    </row>
    <row r="73" spans="1:11" ht="16.8" outlineLevel="1">
      <c r="A73" s="158" t="s">
        <v>309</v>
      </c>
      <c r="B73" s="387">
        <v>0</v>
      </c>
      <c r="C73" s="387">
        <v>0</v>
      </c>
      <c r="D73" s="387">
        <v>0</v>
      </c>
      <c r="E73" s="387">
        <v>0</v>
      </c>
      <c r="F73" s="387">
        <v>0</v>
      </c>
      <c r="G73" s="387">
        <v>0</v>
      </c>
      <c r="H73" s="360">
        <v>0</v>
      </c>
      <c r="I73" s="387">
        <v>0</v>
      </c>
      <c r="J73" s="162">
        <f>來源餘絀表!L73</f>
        <v>0</v>
      </c>
      <c r="K73" s="142">
        <f t="shared" si="0"/>
        <v>0</v>
      </c>
    </row>
    <row r="74" spans="1:11" s="115" customFormat="1" ht="16.8" outlineLevel="1">
      <c r="A74" s="129" t="s">
        <v>188</v>
      </c>
      <c r="B74" s="387">
        <v>0</v>
      </c>
      <c r="C74" s="387">
        <v>0</v>
      </c>
      <c r="D74" s="387">
        <v>0</v>
      </c>
      <c r="E74" s="387">
        <v>0</v>
      </c>
      <c r="F74" s="387">
        <v>0</v>
      </c>
      <c r="G74" s="387">
        <v>0</v>
      </c>
      <c r="H74" s="360">
        <v>0</v>
      </c>
      <c r="I74" s="387">
        <v>0</v>
      </c>
      <c r="J74" s="162">
        <f>來源餘絀表!L74</f>
        <v>0</v>
      </c>
      <c r="K74" s="142">
        <f t="shared" si="0"/>
        <v>0</v>
      </c>
    </row>
    <row r="75" spans="1:11" ht="16.8">
      <c r="A75" s="103" t="s">
        <v>170</v>
      </c>
      <c r="B75" s="387">
        <v>0</v>
      </c>
      <c r="C75" s="387">
        <v>0</v>
      </c>
      <c r="D75" s="387">
        <v>0</v>
      </c>
      <c r="E75" s="387">
        <v>0</v>
      </c>
      <c r="F75" s="387">
        <v>0</v>
      </c>
      <c r="G75" s="387">
        <v>0</v>
      </c>
      <c r="H75" s="360">
        <v>0</v>
      </c>
      <c r="I75" s="387">
        <v>0</v>
      </c>
      <c r="J75" s="162">
        <f>來源餘絀表!L75</f>
        <v>0</v>
      </c>
      <c r="K75" s="142">
        <f t="shared" si="0"/>
        <v>0</v>
      </c>
    </row>
    <row r="76" spans="1:11" ht="16.8">
      <c r="A76" s="104" t="s">
        <v>609</v>
      </c>
      <c r="B76" s="387">
        <v>0</v>
      </c>
      <c r="C76" s="387">
        <v>0</v>
      </c>
      <c r="D76" s="387">
        <v>0</v>
      </c>
      <c r="E76" s="387">
        <v>0</v>
      </c>
      <c r="F76" s="387">
        <v>0</v>
      </c>
      <c r="G76" s="387">
        <v>0</v>
      </c>
      <c r="H76" s="360">
        <v>0</v>
      </c>
      <c r="I76" s="387">
        <v>0</v>
      </c>
      <c r="J76" s="162">
        <f>來源餘絀表!L76</f>
        <v>0</v>
      </c>
      <c r="K76" s="142">
        <f t="shared" ref="K76:K87" si="1">I76-J76</f>
        <v>0</v>
      </c>
    </row>
    <row r="77" spans="1:11" ht="16.8">
      <c r="A77" s="104" t="s">
        <v>171</v>
      </c>
      <c r="B77" s="387">
        <v>0</v>
      </c>
      <c r="C77" s="387">
        <v>0</v>
      </c>
      <c r="D77" s="387">
        <v>0</v>
      </c>
      <c r="E77" s="387">
        <v>0</v>
      </c>
      <c r="F77" s="387">
        <v>0</v>
      </c>
      <c r="G77" s="387">
        <v>0</v>
      </c>
      <c r="H77" s="360">
        <v>0</v>
      </c>
      <c r="I77" s="387">
        <v>0</v>
      </c>
      <c r="J77" s="162">
        <f>來源餘絀表!L77</f>
        <v>0</v>
      </c>
      <c r="K77" s="142">
        <f t="shared" si="1"/>
        <v>0</v>
      </c>
    </row>
    <row r="78" spans="1:11" ht="16.8">
      <c r="A78" s="104" t="s">
        <v>172</v>
      </c>
      <c r="B78" s="387">
        <v>0</v>
      </c>
      <c r="C78" s="387">
        <v>0</v>
      </c>
      <c r="D78" s="387">
        <v>0</v>
      </c>
      <c r="E78" s="387">
        <v>0</v>
      </c>
      <c r="F78" s="387">
        <v>0</v>
      </c>
      <c r="G78" s="387">
        <v>0</v>
      </c>
      <c r="H78" s="360">
        <v>0</v>
      </c>
      <c r="I78" s="387">
        <v>0</v>
      </c>
      <c r="J78" s="162">
        <f>來源餘絀表!L78</f>
        <v>0</v>
      </c>
      <c r="K78" s="142">
        <f t="shared" si="1"/>
        <v>0</v>
      </c>
    </row>
    <row r="79" spans="1:11" ht="16.8">
      <c r="A79" s="105" t="s">
        <v>173</v>
      </c>
      <c r="B79" s="387">
        <v>0</v>
      </c>
      <c r="C79" s="387">
        <v>0</v>
      </c>
      <c r="D79" s="387">
        <v>0</v>
      </c>
      <c r="E79" s="387">
        <v>0</v>
      </c>
      <c r="F79" s="387">
        <v>0</v>
      </c>
      <c r="G79" s="387">
        <v>0</v>
      </c>
      <c r="H79" s="360">
        <v>0</v>
      </c>
      <c r="I79" s="387">
        <v>0</v>
      </c>
      <c r="J79" s="162">
        <f>來源餘絀表!L79</f>
        <v>0</v>
      </c>
      <c r="K79" s="142">
        <f t="shared" si="1"/>
        <v>0</v>
      </c>
    </row>
    <row r="80" spans="1:11" ht="16.8">
      <c r="A80" s="105" t="s">
        <v>174</v>
      </c>
      <c r="B80" s="387">
        <v>0</v>
      </c>
      <c r="C80" s="387">
        <v>0</v>
      </c>
      <c r="D80" s="387">
        <v>0</v>
      </c>
      <c r="E80" s="387">
        <v>0</v>
      </c>
      <c r="F80" s="387">
        <v>0</v>
      </c>
      <c r="G80" s="387">
        <v>0</v>
      </c>
      <c r="H80" s="360">
        <v>0</v>
      </c>
      <c r="I80" s="387">
        <v>0</v>
      </c>
      <c r="J80" s="162">
        <f>來源餘絀表!L80</f>
        <v>0</v>
      </c>
      <c r="K80" s="142">
        <f t="shared" si="1"/>
        <v>0</v>
      </c>
    </row>
    <row r="81" spans="1:11" ht="16.8">
      <c r="A81" s="105" t="s">
        <v>547</v>
      </c>
      <c r="B81" s="387">
        <v>0</v>
      </c>
      <c r="C81" s="387">
        <v>0</v>
      </c>
      <c r="D81" s="387">
        <v>0</v>
      </c>
      <c r="E81" s="387">
        <v>0</v>
      </c>
      <c r="F81" s="387">
        <v>0</v>
      </c>
      <c r="G81" s="387">
        <v>0</v>
      </c>
      <c r="H81" s="360">
        <v>0</v>
      </c>
      <c r="I81" s="387">
        <v>0</v>
      </c>
      <c r="J81" s="162">
        <f>來源餘絀表!L81</f>
        <v>0</v>
      </c>
      <c r="K81" s="142">
        <f t="shared" si="1"/>
        <v>0</v>
      </c>
    </row>
    <row r="82" spans="1:11" ht="16.8">
      <c r="A82" s="105" t="s">
        <v>548</v>
      </c>
      <c r="B82" s="387">
        <v>0</v>
      </c>
      <c r="C82" s="387">
        <v>0</v>
      </c>
      <c r="D82" s="387">
        <v>0</v>
      </c>
      <c r="E82" s="387">
        <v>0</v>
      </c>
      <c r="F82" s="387">
        <v>0</v>
      </c>
      <c r="G82" s="387">
        <v>0</v>
      </c>
      <c r="H82" s="360">
        <v>0</v>
      </c>
      <c r="I82" s="387">
        <v>0</v>
      </c>
      <c r="J82" s="162">
        <f>來源餘絀表!L82</f>
        <v>0</v>
      </c>
      <c r="K82" s="142">
        <f t="shared" si="1"/>
        <v>0</v>
      </c>
    </row>
    <row r="83" spans="1:11" ht="16.8">
      <c r="A83" s="103" t="s">
        <v>549</v>
      </c>
      <c r="B83" s="387">
        <v>0</v>
      </c>
      <c r="C83" s="387">
        <v>0</v>
      </c>
      <c r="D83" s="387">
        <v>0</v>
      </c>
      <c r="E83" s="387">
        <v>0</v>
      </c>
      <c r="F83" s="387">
        <v>0</v>
      </c>
      <c r="G83" s="387">
        <v>0</v>
      </c>
      <c r="H83" s="360">
        <v>0</v>
      </c>
      <c r="I83" s="387">
        <v>0</v>
      </c>
      <c r="J83" s="162">
        <f>來源餘絀表!L83</f>
        <v>11114060333</v>
      </c>
      <c r="K83" s="142">
        <f t="shared" si="1"/>
        <v>-11114060333</v>
      </c>
    </row>
    <row r="84" spans="1:11" ht="16.8">
      <c r="A84" s="103" t="s">
        <v>820</v>
      </c>
      <c r="B84" s="387">
        <v>0</v>
      </c>
      <c r="C84" s="387">
        <v>0</v>
      </c>
      <c r="D84" s="387">
        <v>0</v>
      </c>
      <c r="E84" s="387">
        <v>0</v>
      </c>
      <c r="F84" s="387">
        <v>0</v>
      </c>
      <c r="G84" s="387">
        <v>0</v>
      </c>
      <c r="H84" s="360">
        <v>0</v>
      </c>
      <c r="I84" s="387">
        <v>0</v>
      </c>
      <c r="J84" s="162">
        <f>來源餘絀表!L84</f>
        <v>11114060333</v>
      </c>
      <c r="K84" s="142">
        <f t="shared" si="1"/>
        <v>-11114060333</v>
      </c>
    </row>
    <row r="85" spans="1:11" s="116" customFormat="1" ht="16.8">
      <c r="A85" s="155" t="s">
        <v>608</v>
      </c>
      <c r="B85" s="255">
        <v>601749149</v>
      </c>
      <c r="C85" s="255">
        <v>-4233520</v>
      </c>
      <c r="D85" s="255">
        <v>346849386</v>
      </c>
      <c r="E85" s="255">
        <v>0</v>
      </c>
      <c r="F85" s="255">
        <v>-1312471355</v>
      </c>
      <c r="G85" s="255">
        <v>2777984361</v>
      </c>
      <c r="H85" s="255">
        <v>909737731</v>
      </c>
      <c r="I85" s="255">
        <v>3319615752</v>
      </c>
      <c r="J85" s="162">
        <f>來源餘絀表!L85</f>
        <v>3319615752</v>
      </c>
      <c r="K85" s="142">
        <f t="shared" si="1"/>
        <v>0</v>
      </c>
    </row>
    <row r="86" spans="1:11" s="116" customFormat="1" ht="16.8">
      <c r="A86" s="155" t="s">
        <v>189</v>
      </c>
      <c r="B86" s="255">
        <v>15154034603.120001</v>
      </c>
      <c r="C86" s="255">
        <v>254990682</v>
      </c>
      <c r="D86" s="255">
        <v>6762669184</v>
      </c>
      <c r="E86" s="255">
        <v>0</v>
      </c>
      <c r="F86" s="255">
        <v>-1172836395</v>
      </c>
      <c r="G86" s="255">
        <v>946780626.89999998</v>
      </c>
      <c r="H86" s="255">
        <v>34371589164</v>
      </c>
      <c r="I86" s="255">
        <v>56317227865.019997</v>
      </c>
      <c r="J86" s="162">
        <f>來源餘絀表!L86</f>
        <v>56317227865.019997</v>
      </c>
      <c r="K86" s="142">
        <f t="shared" si="1"/>
        <v>0</v>
      </c>
    </row>
    <row r="87" spans="1:11" s="116" customFormat="1" ht="16.8">
      <c r="A87" s="155" t="s">
        <v>190</v>
      </c>
      <c r="B87" s="256">
        <v>15755783752.120001</v>
      </c>
      <c r="C87" s="256">
        <v>250757162</v>
      </c>
      <c r="D87" s="256">
        <v>7109518570</v>
      </c>
      <c r="E87" s="256">
        <v>0</v>
      </c>
      <c r="F87" s="256">
        <v>-2485307750</v>
      </c>
      <c r="G87" s="256">
        <v>3724764987.9000001</v>
      </c>
      <c r="H87" s="256">
        <v>35281326895</v>
      </c>
      <c r="I87" s="256">
        <v>59636843617.019997</v>
      </c>
      <c r="J87" s="162">
        <f>來源餘絀表!L88</f>
        <v>59636843617.019997</v>
      </c>
      <c r="K87" s="142">
        <f t="shared" si="1"/>
        <v>0</v>
      </c>
    </row>
    <row r="88" spans="1:11">
      <c r="A88" s="6"/>
    </row>
    <row r="89" spans="1:11">
      <c r="A89" s="6"/>
    </row>
    <row r="90" spans="1:11">
      <c r="A90" s="6"/>
    </row>
    <row r="91" spans="1:11">
      <c r="A91" s="6"/>
    </row>
    <row r="92" spans="1:11">
      <c r="A92" s="6"/>
    </row>
    <row r="93" spans="1:11" ht="21" customHeight="1">
      <c r="A93" s="6"/>
    </row>
    <row r="94" spans="1:11">
      <c r="A94" s="7"/>
    </row>
    <row r="95" spans="1:11">
      <c r="A95" s="3"/>
    </row>
    <row r="96" spans="1:11">
      <c r="A96" s="3"/>
    </row>
    <row r="97" spans="1:1">
      <c r="A97" s="3"/>
    </row>
    <row r="98" spans="1:1">
      <c r="A98" s="3"/>
    </row>
    <row r="99" spans="1:1">
      <c r="A99" s="2"/>
    </row>
    <row r="100" spans="1:1">
      <c r="A100" s="2"/>
    </row>
    <row r="101" spans="1:1">
      <c r="A101" s="89"/>
    </row>
    <row r="102" spans="1:1">
      <c r="A102" s="2"/>
    </row>
    <row r="103" spans="1:1">
      <c r="A103" s="2"/>
    </row>
    <row r="104" spans="1:1">
      <c r="A104" s="2"/>
    </row>
    <row r="105" spans="1:1">
      <c r="A105" s="2"/>
    </row>
    <row r="106" spans="1:1">
      <c r="A106" s="2"/>
    </row>
    <row r="107" spans="1:1">
      <c r="A107" s="2"/>
    </row>
    <row r="108" spans="1:1">
      <c r="A108" s="2"/>
    </row>
    <row r="109" spans="1:1">
      <c r="A109" s="2"/>
    </row>
    <row r="110" spans="1:1">
      <c r="A110" s="2"/>
    </row>
    <row r="111" spans="1:1">
      <c r="A111" s="2"/>
    </row>
    <row r="112" spans="1:1">
      <c r="A112" s="2"/>
    </row>
    <row r="113" spans="1:1">
      <c r="A113" s="2"/>
    </row>
    <row r="114" spans="1:1">
      <c r="A114" s="2"/>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row r="139" spans="1:1">
      <c r="A139" s="3"/>
    </row>
    <row r="140" spans="1:1">
      <c r="A140" s="3"/>
    </row>
    <row r="141" spans="1:1">
      <c r="A141" s="3"/>
    </row>
    <row r="142" spans="1:1">
      <c r="A142" s="3"/>
    </row>
    <row r="143" spans="1:1">
      <c r="A143" s="3"/>
    </row>
    <row r="144" spans="1:1">
      <c r="A144" s="3"/>
    </row>
    <row r="145" spans="1:1">
      <c r="A145" s="3"/>
    </row>
    <row r="146" spans="1:1">
      <c r="A146" s="3"/>
    </row>
    <row r="147" spans="1:1">
      <c r="A147" s="3"/>
    </row>
    <row r="148" spans="1:1">
      <c r="A148" s="3"/>
    </row>
    <row r="149" spans="1:1">
      <c r="A149" s="3"/>
    </row>
    <row r="150" spans="1:1">
      <c r="A150" s="3"/>
    </row>
    <row r="151" spans="1:1">
      <c r="A151" s="3"/>
    </row>
    <row r="152" spans="1:1">
      <c r="A152" s="3"/>
    </row>
    <row r="153" spans="1:1">
      <c r="A153" s="3"/>
    </row>
    <row r="154" spans="1:1">
      <c r="A154" s="3"/>
    </row>
    <row r="155" spans="1:1">
      <c r="A155" s="3"/>
    </row>
    <row r="156" spans="1:1">
      <c r="A156" s="3"/>
    </row>
    <row r="157" spans="1:1">
      <c r="A157" s="3"/>
    </row>
    <row r="158" spans="1:1">
      <c r="A158" s="3"/>
    </row>
    <row r="159" spans="1:1">
      <c r="A159" s="3"/>
    </row>
    <row r="160" spans="1:1">
      <c r="A160" s="3"/>
    </row>
    <row r="161" spans="1:1">
      <c r="A161" s="3"/>
    </row>
    <row r="162" spans="1:1">
      <c r="A162" s="3"/>
    </row>
    <row r="163" spans="1:1">
      <c r="A163" s="3"/>
    </row>
    <row r="164" spans="1:1">
      <c r="A164" s="3"/>
    </row>
    <row r="165" spans="1:1">
      <c r="A165" s="3"/>
    </row>
    <row r="166" spans="1:1">
      <c r="A166" s="3"/>
    </row>
    <row r="167" spans="1:1">
      <c r="A167" s="3"/>
    </row>
    <row r="168" spans="1:1">
      <c r="A168" s="3"/>
    </row>
    <row r="169" spans="1:1">
      <c r="A169" s="3"/>
    </row>
    <row r="170" spans="1:1">
      <c r="A170" s="3"/>
    </row>
    <row r="171" spans="1:1">
      <c r="A171" s="3"/>
    </row>
    <row r="172" spans="1:1">
      <c r="A172" s="3"/>
    </row>
    <row r="173" spans="1:1">
      <c r="A173" s="3"/>
    </row>
    <row r="174" spans="1:1">
      <c r="A174" s="3"/>
    </row>
    <row r="175" spans="1:1">
      <c r="A175" s="3"/>
    </row>
    <row r="176" spans="1:1">
      <c r="A176" s="3"/>
    </row>
    <row r="177" spans="1:1">
      <c r="A177" s="3"/>
    </row>
    <row r="178" spans="1:1">
      <c r="A178" s="3"/>
    </row>
    <row r="179" spans="1:1">
      <c r="A179" s="3"/>
    </row>
    <row r="180" spans="1:1">
      <c r="A180" s="3"/>
    </row>
    <row r="181" spans="1:1">
      <c r="A181" s="3"/>
    </row>
    <row r="182" spans="1:1">
      <c r="A182" s="3"/>
    </row>
    <row r="183" spans="1:1">
      <c r="A183" s="3"/>
    </row>
    <row r="184" spans="1:1">
      <c r="A184" s="3"/>
    </row>
    <row r="185" spans="1:1">
      <c r="A185" s="3"/>
    </row>
    <row r="186" spans="1:1">
      <c r="A186" s="3"/>
    </row>
    <row r="187" spans="1:1">
      <c r="A187" s="3"/>
    </row>
    <row r="188" spans="1:1">
      <c r="A188" s="3"/>
    </row>
    <row r="189" spans="1:1">
      <c r="A189" s="3"/>
    </row>
    <row r="190" spans="1:1">
      <c r="A190" s="3"/>
    </row>
    <row r="191" spans="1:1">
      <c r="A191" s="3"/>
    </row>
    <row r="192" spans="1:1">
      <c r="A192" s="3"/>
    </row>
    <row r="193" spans="1:1">
      <c r="A193" s="3"/>
    </row>
    <row r="194" spans="1:1">
      <c r="A194" s="3"/>
    </row>
    <row r="195" spans="1:1">
      <c r="A195" s="3"/>
    </row>
    <row r="196" spans="1:1">
      <c r="A196" s="3"/>
    </row>
    <row r="197" spans="1:1">
      <c r="A197" s="3"/>
    </row>
    <row r="198" spans="1:1">
      <c r="A198" s="3"/>
    </row>
    <row r="199" spans="1:1">
      <c r="A199" s="3"/>
    </row>
    <row r="200" spans="1:1">
      <c r="A200" s="3"/>
    </row>
    <row r="201" spans="1:1">
      <c r="A201" s="3"/>
    </row>
    <row r="202" spans="1:1">
      <c r="A202" s="3"/>
    </row>
    <row r="203" spans="1:1">
      <c r="A203" s="3"/>
    </row>
    <row r="204" spans="1:1">
      <c r="A204" s="3"/>
    </row>
    <row r="205" spans="1:1">
      <c r="A205" s="3"/>
    </row>
    <row r="206" spans="1:1">
      <c r="A206" s="3"/>
    </row>
    <row r="207" spans="1:1">
      <c r="A207" s="3"/>
    </row>
    <row r="208" spans="1:1">
      <c r="A208" s="3"/>
    </row>
    <row r="209" spans="1:1">
      <c r="A209" s="3"/>
    </row>
    <row r="210" spans="1:1">
      <c r="A210" s="3"/>
    </row>
    <row r="211" spans="1:1">
      <c r="A211" s="3"/>
    </row>
    <row r="212" spans="1:1">
      <c r="A212" s="3"/>
    </row>
    <row r="213" spans="1:1">
      <c r="A213" s="3"/>
    </row>
    <row r="214" spans="1:1">
      <c r="A214" s="3"/>
    </row>
    <row r="215" spans="1:1">
      <c r="A215" s="3"/>
    </row>
    <row r="216" spans="1:1">
      <c r="A216" s="3"/>
    </row>
    <row r="217" spans="1:1">
      <c r="A217" s="3"/>
    </row>
    <row r="218" spans="1:1">
      <c r="A218" s="3"/>
    </row>
    <row r="219" spans="1:1">
      <c r="A219" s="3"/>
    </row>
    <row r="220" spans="1:1">
      <c r="A220" s="3"/>
    </row>
    <row r="221" spans="1:1">
      <c r="A221" s="3"/>
    </row>
    <row r="222" spans="1:1">
      <c r="A222" s="3"/>
    </row>
    <row r="223" spans="1:1">
      <c r="A223" s="3"/>
    </row>
    <row r="224" spans="1:1">
      <c r="A224" s="3"/>
    </row>
    <row r="225" spans="1:1">
      <c r="A225" s="3"/>
    </row>
    <row r="226" spans="1:1">
      <c r="A226" s="3"/>
    </row>
    <row r="227" spans="1:1">
      <c r="A227" s="3"/>
    </row>
    <row r="228" spans="1:1">
      <c r="A228" s="3"/>
    </row>
    <row r="229" spans="1:1">
      <c r="A229" s="3"/>
    </row>
    <row r="230" spans="1:1">
      <c r="A230" s="3"/>
    </row>
    <row r="231" spans="1:1">
      <c r="A231" s="3"/>
    </row>
    <row r="232" spans="1:1">
      <c r="A232" s="3"/>
    </row>
    <row r="233" spans="1:1">
      <c r="A233" s="3"/>
    </row>
    <row r="234" spans="1:1">
      <c r="A234" s="3"/>
    </row>
    <row r="235" spans="1:1">
      <c r="A235" s="3"/>
    </row>
    <row r="236" spans="1:1">
      <c r="A236" s="3"/>
    </row>
    <row r="237" spans="1:1">
      <c r="A237" s="3"/>
    </row>
    <row r="238" spans="1:1">
      <c r="A238" s="3"/>
    </row>
    <row r="239" spans="1:1">
      <c r="A239" s="3"/>
    </row>
    <row r="240" spans="1:1">
      <c r="A240" s="3"/>
    </row>
    <row r="241" spans="1:1">
      <c r="A241" s="3"/>
    </row>
    <row r="242" spans="1:1">
      <c r="A242" s="3"/>
    </row>
    <row r="243" spans="1:1">
      <c r="A243" s="3"/>
    </row>
    <row r="244" spans="1:1">
      <c r="A244" s="3"/>
    </row>
    <row r="245" spans="1:1">
      <c r="A245" s="3"/>
    </row>
    <row r="246" spans="1:1">
      <c r="A246" s="3"/>
    </row>
    <row r="247" spans="1:1">
      <c r="A247" s="3"/>
    </row>
    <row r="248" spans="1:1">
      <c r="A248" s="3"/>
    </row>
    <row r="249" spans="1:1">
      <c r="A249" s="3"/>
    </row>
    <row r="250" spans="1:1">
      <c r="A250" s="3"/>
    </row>
    <row r="251" spans="1:1">
      <c r="A251" s="3"/>
    </row>
    <row r="252" spans="1:1">
      <c r="A252" s="3"/>
    </row>
    <row r="253" spans="1:1">
      <c r="A253" s="3"/>
    </row>
    <row r="254" spans="1:1">
      <c r="A254" s="3"/>
    </row>
    <row r="255" spans="1:1">
      <c r="A255" s="3"/>
    </row>
    <row r="256" spans="1:1">
      <c r="A256" s="3"/>
    </row>
    <row r="257" spans="1:1">
      <c r="A257" s="3"/>
    </row>
    <row r="258" spans="1:1">
      <c r="A258" s="3"/>
    </row>
    <row r="259" spans="1:1">
      <c r="A259" s="3"/>
    </row>
    <row r="260" spans="1:1">
      <c r="A260" s="3"/>
    </row>
    <row r="261" spans="1:1">
      <c r="A261" s="3"/>
    </row>
    <row r="262" spans="1:1">
      <c r="A262" s="3"/>
    </row>
    <row r="263" spans="1:1">
      <c r="A263" s="3"/>
    </row>
    <row r="264" spans="1:1">
      <c r="A264" s="3"/>
    </row>
    <row r="265" spans="1:1">
      <c r="A265" s="3"/>
    </row>
    <row r="266" spans="1:1">
      <c r="A266" s="3"/>
    </row>
    <row r="267" spans="1:1">
      <c r="A267" s="3"/>
    </row>
    <row r="268" spans="1:1">
      <c r="A268" s="3"/>
    </row>
    <row r="269" spans="1:1">
      <c r="A269" s="3"/>
    </row>
    <row r="270" spans="1:1">
      <c r="A270" s="3"/>
    </row>
    <row r="271" spans="1:1">
      <c r="A271" s="3"/>
    </row>
    <row r="272" spans="1:1">
      <c r="A272" s="3"/>
    </row>
    <row r="273" spans="1:1">
      <c r="A273" s="3"/>
    </row>
    <row r="274" spans="1:1">
      <c r="A274" s="3"/>
    </row>
    <row r="275" spans="1:1">
      <c r="A275" s="3"/>
    </row>
    <row r="276" spans="1:1">
      <c r="A276" s="3"/>
    </row>
    <row r="277" spans="1:1">
      <c r="A277" s="3"/>
    </row>
    <row r="278" spans="1:1">
      <c r="A278" s="3"/>
    </row>
    <row r="279" spans="1:1">
      <c r="A279" s="3"/>
    </row>
    <row r="280" spans="1:1">
      <c r="A280" s="3"/>
    </row>
    <row r="281" spans="1:1">
      <c r="A281" s="3"/>
    </row>
    <row r="282" spans="1:1">
      <c r="A282" s="3"/>
    </row>
    <row r="283" spans="1:1">
      <c r="A283" s="3"/>
    </row>
    <row r="284" spans="1:1">
      <c r="A284" s="3"/>
    </row>
    <row r="285" spans="1:1">
      <c r="A285" s="3"/>
    </row>
    <row r="286" spans="1:1">
      <c r="A286" s="3"/>
    </row>
    <row r="287" spans="1:1">
      <c r="A287" s="3"/>
    </row>
    <row r="288" spans="1:1">
      <c r="A288" s="3"/>
    </row>
    <row r="289" spans="1:1">
      <c r="A289" s="3"/>
    </row>
    <row r="290" spans="1:1">
      <c r="A290" s="3"/>
    </row>
    <row r="291" spans="1:1">
      <c r="A291" s="3"/>
    </row>
    <row r="292" spans="1:1">
      <c r="A292" s="3"/>
    </row>
    <row r="293" spans="1:1">
      <c r="A293" s="3"/>
    </row>
    <row r="294" spans="1:1">
      <c r="A294" s="3"/>
    </row>
    <row r="295" spans="1:1">
      <c r="A295" s="3"/>
    </row>
    <row r="296" spans="1:1">
      <c r="A296" s="3"/>
    </row>
    <row r="297" spans="1:1">
      <c r="A297" s="3"/>
    </row>
    <row r="298" spans="1:1">
      <c r="A298" s="3"/>
    </row>
    <row r="299" spans="1:1">
      <c r="A299" s="3"/>
    </row>
    <row r="300" spans="1:1">
      <c r="A300" s="3"/>
    </row>
  </sheetData>
  <mergeCells count="9">
    <mergeCell ref="I7:I9"/>
    <mergeCell ref="A7:A9"/>
    <mergeCell ref="B7:B9"/>
    <mergeCell ref="F7:F9"/>
    <mergeCell ref="G7:G9"/>
    <mergeCell ref="C7:C9"/>
    <mergeCell ref="D7:D9"/>
    <mergeCell ref="E7:E9"/>
    <mergeCell ref="H7:H9"/>
  </mergeCells>
  <phoneticPr fontId="2" type="noConversion"/>
  <printOptions horizontalCentered="1"/>
  <pageMargins left="0.35433070866141736" right="0" top="0.39370078740157483" bottom="0.39370078740157483" header="0.19685039370078741" footer="0.19685039370078741"/>
  <pageSetup paperSize="8" scale="75" orientation="portrait" r:id="rId1"/>
  <headerFooter alignWithMargins="0">
    <oddFooter>&amp;C&amp;"Times New Roman,標準"&amp;P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enableFormatConditionsCalculation="0">
    <tabColor theme="6" tint="-0.249977111117893"/>
  </sheetPr>
  <dimension ref="A1:K300"/>
  <sheetViews>
    <sheetView view="pageBreakPreview" topLeftCell="A3" zoomScale="90" zoomScaleNormal="100" zoomScaleSheetLayoutView="90" workbookViewId="0">
      <pane xSplit="1" ySplit="7" topLeftCell="B73" activePane="bottomRight" state="frozen"/>
      <selection activeCell="B10" sqref="B10:I86"/>
      <selection pane="topRight" activeCell="B10" sqref="B10:I86"/>
      <selection pane="bottomLeft" activeCell="B10" sqref="B10:I86"/>
      <selection pane="bottomRight" activeCell="B10" sqref="B10:I87"/>
    </sheetView>
  </sheetViews>
  <sheetFormatPr defaultColWidth="9" defaultRowHeight="16.2" outlineLevelRow="1"/>
  <cols>
    <col min="1" max="1" width="30.77734375" style="1" customWidth="1"/>
    <col min="2" max="2" width="24.21875" style="116" bestFit="1" customWidth="1"/>
    <col min="3" max="3" width="17.6640625" style="116" customWidth="1"/>
    <col min="4" max="4" width="21.6640625" style="1" bestFit="1" customWidth="1"/>
    <col min="5" max="5" width="18.109375" style="116" bestFit="1" customWidth="1"/>
    <col min="6" max="6" width="22.109375" style="116" customWidth="1"/>
    <col min="7" max="7" width="21.44140625" style="116" bestFit="1" customWidth="1"/>
    <col min="8" max="8" width="21.21875" style="116" customWidth="1"/>
    <col min="9" max="9" width="24.21875" style="1" bestFit="1" customWidth="1"/>
    <col min="10" max="10" width="30.44140625" style="1" customWidth="1"/>
    <col min="11" max="11" width="25.44140625" style="1" bestFit="1" customWidth="1"/>
    <col min="12" max="16384" width="9" style="1"/>
  </cols>
  <sheetData>
    <row r="1" spans="1:11">
      <c r="A1" s="10" t="s">
        <v>108</v>
      </c>
    </row>
    <row r="2" spans="1:11" ht="22.2">
      <c r="A2" s="90" t="s">
        <v>621</v>
      </c>
    </row>
    <row r="3" spans="1:11">
      <c r="A3" s="10" t="s">
        <v>107</v>
      </c>
      <c r="B3" s="118"/>
    </row>
    <row r="4" spans="1:11" ht="16.8" thickBot="1">
      <c r="A4" s="80"/>
      <c r="B4" s="119"/>
    </row>
    <row r="5" spans="1:11" ht="17.399999999999999" thickTop="1" thickBot="1">
      <c r="A5" s="81"/>
    </row>
    <row r="6" spans="1:11" s="112" customFormat="1" ht="21" thickTop="1" thickBot="1">
      <c r="A6" s="329" t="s">
        <v>338</v>
      </c>
      <c r="B6" s="117"/>
      <c r="C6" s="117"/>
      <c r="E6" s="117"/>
      <c r="F6" s="117"/>
      <c r="G6" s="117" t="s">
        <v>208</v>
      </c>
      <c r="H6" s="117"/>
      <c r="I6" s="112" t="s">
        <v>36</v>
      </c>
    </row>
    <row r="7" spans="1:11" ht="16.5" customHeight="1">
      <c r="A7" s="1301" t="s">
        <v>58</v>
      </c>
      <c r="B7" s="1281" t="s">
        <v>59</v>
      </c>
      <c r="C7" s="1281" t="s">
        <v>60</v>
      </c>
      <c r="D7" s="1281" t="s">
        <v>57</v>
      </c>
      <c r="E7" s="1281" t="s">
        <v>866</v>
      </c>
      <c r="F7" s="1281" t="s">
        <v>817</v>
      </c>
      <c r="G7" s="1281" t="s">
        <v>827</v>
      </c>
      <c r="H7" s="1281" t="s">
        <v>312</v>
      </c>
      <c r="I7" s="1298" t="s">
        <v>818</v>
      </c>
    </row>
    <row r="8" spans="1:11" ht="24.6">
      <c r="A8" s="1302"/>
      <c r="B8" s="1303"/>
      <c r="C8" s="1303"/>
      <c r="D8" s="1303"/>
      <c r="E8" s="1303"/>
      <c r="F8" s="1303"/>
      <c r="G8" s="1303"/>
      <c r="H8" s="1303"/>
      <c r="I8" s="1299"/>
      <c r="J8" s="143" t="s">
        <v>940</v>
      </c>
    </row>
    <row r="9" spans="1:11">
      <c r="A9" s="1302"/>
      <c r="B9" s="1304"/>
      <c r="C9" s="1304"/>
      <c r="D9" s="1304"/>
      <c r="E9" s="1304"/>
      <c r="F9" s="1304"/>
      <c r="G9" s="1304"/>
      <c r="H9" s="1304"/>
      <c r="I9" s="1300"/>
    </row>
    <row r="10" spans="1:11" ht="16.8">
      <c r="A10" s="4" t="s">
        <v>606</v>
      </c>
      <c r="B10" s="389">
        <v>6079586000</v>
      </c>
      <c r="C10" s="389">
        <v>87000</v>
      </c>
      <c r="D10" s="981">
        <v>599825000</v>
      </c>
      <c r="E10" s="389">
        <v>0</v>
      </c>
      <c r="F10" s="389">
        <v>1400101000</v>
      </c>
      <c r="G10" s="389">
        <v>3820121000</v>
      </c>
      <c r="H10" s="391">
        <v>1923000000</v>
      </c>
      <c r="I10" s="360">
        <v>13822720000</v>
      </c>
      <c r="J10" s="162">
        <f>來源餘絀表!M10</f>
        <v>13822720000</v>
      </c>
      <c r="K10" s="988">
        <f>I10-J10</f>
        <v>0</v>
      </c>
    </row>
    <row r="11" spans="1:11" ht="16.8">
      <c r="A11" s="107" t="s">
        <v>829</v>
      </c>
      <c r="B11" s="254">
        <v>0</v>
      </c>
      <c r="C11" s="254">
        <v>0</v>
      </c>
      <c r="D11" s="982">
        <v>52000</v>
      </c>
      <c r="E11" s="254">
        <v>0</v>
      </c>
      <c r="F11" s="254">
        <v>0</v>
      </c>
      <c r="G11" s="254">
        <v>0</v>
      </c>
      <c r="H11" s="254">
        <v>0</v>
      </c>
      <c r="I11" s="384">
        <v>52000</v>
      </c>
      <c r="J11" s="162">
        <f>來源餘絀表!M11</f>
        <v>52000</v>
      </c>
      <c r="K11" s="988">
        <f t="shared" ref="K11:K75" si="0">I11-J11</f>
        <v>0</v>
      </c>
    </row>
    <row r="12" spans="1:11" ht="16.8">
      <c r="A12" s="92" t="s">
        <v>830</v>
      </c>
      <c r="B12" s="254">
        <v>0</v>
      </c>
      <c r="C12" s="254">
        <v>0</v>
      </c>
      <c r="D12" s="983">
        <v>52000</v>
      </c>
      <c r="E12" s="254">
        <v>0</v>
      </c>
      <c r="F12" s="254">
        <v>0</v>
      </c>
      <c r="G12" s="254">
        <v>0</v>
      </c>
      <c r="H12" s="254">
        <v>0</v>
      </c>
      <c r="I12" s="384">
        <v>52000</v>
      </c>
      <c r="J12" s="162">
        <f>來源餘絀表!M12</f>
        <v>52000</v>
      </c>
      <c r="K12" s="988">
        <f t="shared" si="0"/>
        <v>0</v>
      </c>
    </row>
    <row r="13" spans="1:11" ht="16.8">
      <c r="A13" s="5" t="s">
        <v>186</v>
      </c>
      <c r="B13" s="254">
        <v>0</v>
      </c>
      <c r="C13" s="254">
        <v>0</v>
      </c>
      <c r="D13" s="983">
        <v>0</v>
      </c>
      <c r="E13" s="254">
        <v>0</v>
      </c>
      <c r="F13" s="254">
        <v>0</v>
      </c>
      <c r="G13" s="254">
        <v>0</v>
      </c>
      <c r="H13" s="254">
        <v>0</v>
      </c>
      <c r="I13" s="384">
        <v>0</v>
      </c>
      <c r="J13" s="162">
        <f>來源餘絀表!M13</f>
        <v>0</v>
      </c>
      <c r="K13" s="988">
        <f t="shared" si="0"/>
        <v>0</v>
      </c>
    </row>
    <row r="14" spans="1:11" ht="16.8">
      <c r="A14" s="107" t="s">
        <v>831</v>
      </c>
      <c r="B14" s="254">
        <v>0</v>
      </c>
      <c r="C14" s="254">
        <v>0</v>
      </c>
      <c r="D14" s="982">
        <v>332798000</v>
      </c>
      <c r="E14" s="254">
        <v>0</v>
      </c>
      <c r="F14" s="254">
        <v>0</v>
      </c>
      <c r="G14" s="254">
        <v>0</v>
      </c>
      <c r="H14" s="254">
        <v>0</v>
      </c>
      <c r="I14" s="384">
        <v>332798000</v>
      </c>
      <c r="J14" s="162">
        <f>來源餘絀表!M14</f>
        <v>332798000</v>
      </c>
      <c r="K14" s="988">
        <f t="shared" si="0"/>
        <v>0</v>
      </c>
    </row>
    <row r="15" spans="1:11" ht="16.8">
      <c r="A15" s="92" t="s">
        <v>832</v>
      </c>
      <c r="B15" s="254">
        <v>0</v>
      </c>
      <c r="C15" s="254">
        <v>0</v>
      </c>
      <c r="D15" s="983">
        <v>277818000</v>
      </c>
      <c r="E15" s="254">
        <v>0</v>
      </c>
      <c r="F15" s="254">
        <v>0</v>
      </c>
      <c r="G15" s="254">
        <v>0</v>
      </c>
      <c r="H15" s="254">
        <v>0</v>
      </c>
      <c r="I15" s="384">
        <v>277818000</v>
      </c>
      <c r="J15" s="162">
        <f>來源餘絀表!M15</f>
        <v>277818000</v>
      </c>
      <c r="K15" s="988">
        <f t="shared" si="0"/>
        <v>0</v>
      </c>
    </row>
    <row r="16" spans="1:11" ht="16.8">
      <c r="A16" s="92" t="s">
        <v>860</v>
      </c>
      <c r="B16" s="254">
        <v>0</v>
      </c>
      <c r="C16" s="254">
        <v>0</v>
      </c>
      <c r="D16" s="384">
        <v>54980000</v>
      </c>
      <c r="E16" s="254">
        <v>0</v>
      </c>
      <c r="F16" s="254">
        <v>0</v>
      </c>
      <c r="G16" s="254">
        <v>0</v>
      </c>
      <c r="H16" s="254">
        <v>0</v>
      </c>
      <c r="I16" s="384">
        <v>54980000</v>
      </c>
      <c r="J16" s="162">
        <f>來源餘絀表!M16</f>
        <v>54980000</v>
      </c>
      <c r="K16" s="988">
        <f t="shared" si="0"/>
        <v>0</v>
      </c>
    </row>
    <row r="17" spans="1:11" ht="16.8">
      <c r="A17" s="107" t="s">
        <v>833</v>
      </c>
      <c r="B17" s="254">
        <v>2225323000</v>
      </c>
      <c r="C17" s="254">
        <v>0</v>
      </c>
      <c r="D17" s="253">
        <v>0</v>
      </c>
      <c r="E17" s="254">
        <v>0</v>
      </c>
      <c r="F17" s="254">
        <v>0</v>
      </c>
      <c r="G17" s="254">
        <v>0</v>
      </c>
      <c r="H17" s="254">
        <v>0</v>
      </c>
      <c r="I17" s="384">
        <v>2225323000</v>
      </c>
      <c r="J17" s="162">
        <f>來源餘絀表!M17</f>
        <v>2225323000</v>
      </c>
      <c r="K17" s="988">
        <f t="shared" si="0"/>
        <v>0</v>
      </c>
    </row>
    <row r="18" spans="1:11" ht="16.8">
      <c r="A18" s="93" t="s">
        <v>834</v>
      </c>
      <c r="B18" s="254">
        <v>2225323000</v>
      </c>
      <c r="C18" s="254">
        <v>0</v>
      </c>
      <c r="D18" s="384">
        <v>0</v>
      </c>
      <c r="E18" s="254">
        <v>0</v>
      </c>
      <c r="F18" s="254">
        <v>0</v>
      </c>
      <c r="G18" s="254">
        <v>0</v>
      </c>
      <c r="H18" s="254">
        <v>0</v>
      </c>
      <c r="I18" s="384">
        <v>2225323000</v>
      </c>
      <c r="J18" s="162">
        <f>來源餘絀表!M18</f>
        <v>2225323000</v>
      </c>
      <c r="K18" s="988">
        <f t="shared" si="0"/>
        <v>0</v>
      </c>
    </row>
    <row r="19" spans="1:11" ht="16.8">
      <c r="A19" s="107" t="s">
        <v>144</v>
      </c>
      <c r="B19" s="254">
        <v>55000</v>
      </c>
      <c r="C19" s="254">
        <v>87000</v>
      </c>
      <c r="D19" s="253">
        <v>51595000</v>
      </c>
      <c r="E19" s="254">
        <v>0</v>
      </c>
      <c r="F19" s="254">
        <v>0</v>
      </c>
      <c r="G19" s="254">
        <v>320121000</v>
      </c>
      <c r="H19" s="254">
        <v>0</v>
      </c>
      <c r="I19" s="384">
        <v>371858000</v>
      </c>
      <c r="J19" s="162">
        <f>來源餘絀表!M19</f>
        <v>371858000</v>
      </c>
      <c r="K19" s="988">
        <f t="shared" si="0"/>
        <v>0</v>
      </c>
    </row>
    <row r="20" spans="1:11" ht="16.8">
      <c r="A20" s="92" t="s">
        <v>145</v>
      </c>
      <c r="B20" s="254">
        <v>0</v>
      </c>
      <c r="C20" s="254">
        <v>0</v>
      </c>
      <c r="D20" s="384">
        <v>0</v>
      </c>
      <c r="E20" s="254">
        <v>0</v>
      </c>
      <c r="F20" s="254">
        <v>0</v>
      </c>
      <c r="G20" s="254">
        <v>0</v>
      </c>
      <c r="H20" s="254">
        <v>0</v>
      </c>
      <c r="I20" s="384">
        <v>0</v>
      </c>
      <c r="J20" s="162">
        <f>來源餘絀表!M20</f>
        <v>0</v>
      </c>
      <c r="K20" s="988">
        <f t="shared" si="0"/>
        <v>0</v>
      </c>
    </row>
    <row r="21" spans="1:11" ht="16.8">
      <c r="A21" s="92" t="s">
        <v>146</v>
      </c>
      <c r="B21" s="254">
        <v>0</v>
      </c>
      <c r="C21" s="254">
        <v>0</v>
      </c>
      <c r="D21" s="384">
        <v>3160000</v>
      </c>
      <c r="E21" s="254">
        <v>0</v>
      </c>
      <c r="F21" s="254">
        <v>0</v>
      </c>
      <c r="G21" s="254">
        <v>0</v>
      </c>
      <c r="H21" s="254">
        <v>0</v>
      </c>
      <c r="I21" s="384">
        <v>3160000</v>
      </c>
      <c r="J21" s="162">
        <f>來源餘絀表!M21</f>
        <v>3160000</v>
      </c>
      <c r="K21" s="988">
        <f t="shared" si="0"/>
        <v>0</v>
      </c>
    </row>
    <row r="22" spans="1:11" ht="16.8">
      <c r="A22" s="92" t="s">
        <v>147</v>
      </c>
      <c r="B22" s="254">
        <v>0</v>
      </c>
      <c r="C22" s="254">
        <v>0</v>
      </c>
      <c r="D22" s="384">
        <v>48055000</v>
      </c>
      <c r="E22" s="254">
        <v>0</v>
      </c>
      <c r="F22" s="254">
        <v>0</v>
      </c>
      <c r="G22" s="254">
        <v>320121000</v>
      </c>
      <c r="H22" s="254">
        <v>0</v>
      </c>
      <c r="I22" s="384">
        <v>368176000</v>
      </c>
      <c r="J22" s="162">
        <f>來源餘絀表!M22</f>
        <v>368176000</v>
      </c>
      <c r="K22" s="988">
        <f t="shared" si="0"/>
        <v>0</v>
      </c>
    </row>
    <row r="23" spans="1:11" ht="16.8">
      <c r="A23" s="92" t="s">
        <v>148</v>
      </c>
      <c r="B23" s="254">
        <v>55000</v>
      </c>
      <c r="C23" s="254">
        <v>87000</v>
      </c>
      <c r="D23" s="384">
        <v>380000</v>
      </c>
      <c r="E23" s="254">
        <v>0</v>
      </c>
      <c r="F23" s="254">
        <v>0</v>
      </c>
      <c r="G23" s="254">
        <v>0</v>
      </c>
      <c r="H23" s="254">
        <v>0</v>
      </c>
      <c r="I23" s="384">
        <v>522000</v>
      </c>
      <c r="J23" s="162">
        <f>來源餘絀表!M23</f>
        <v>522000</v>
      </c>
      <c r="K23" s="988">
        <f t="shared" si="0"/>
        <v>0</v>
      </c>
    </row>
    <row r="24" spans="1:11" ht="16.8">
      <c r="A24" s="107" t="s">
        <v>149</v>
      </c>
      <c r="B24" s="254">
        <v>3849000000</v>
      </c>
      <c r="C24" s="254">
        <v>0</v>
      </c>
      <c r="D24" s="253">
        <v>0</v>
      </c>
      <c r="E24" s="254">
        <v>0</v>
      </c>
      <c r="F24" s="254">
        <v>1400101000</v>
      </c>
      <c r="G24" s="254">
        <v>3500000000</v>
      </c>
      <c r="H24" s="254">
        <v>1920000000</v>
      </c>
      <c r="I24" s="384">
        <v>10669101000</v>
      </c>
      <c r="J24" s="162">
        <f>來源餘絀表!M24</f>
        <v>10669101000</v>
      </c>
      <c r="K24" s="988">
        <f t="shared" si="0"/>
        <v>0</v>
      </c>
    </row>
    <row r="25" spans="1:11" s="20" customFormat="1" ht="16.8">
      <c r="A25" s="11" t="s">
        <v>150</v>
      </c>
      <c r="B25" s="254">
        <v>3849000000</v>
      </c>
      <c r="C25" s="254">
        <v>0</v>
      </c>
      <c r="D25" s="316">
        <v>0</v>
      </c>
      <c r="E25" s="254">
        <v>0</v>
      </c>
      <c r="F25" s="254">
        <v>1400101000</v>
      </c>
      <c r="G25" s="254">
        <v>3500000000</v>
      </c>
      <c r="H25" s="254">
        <v>1920000000</v>
      </c>
      <c r="I25" s="384">
        <v>10669101000</v>
      </c>
      <c r="J25" s="162">
        <f>來源餘絀表!M25</f>
        <v>10669101000</v>
      </c>
      <c r="K25" s="988">
        <f t="shared" si="0"/>
        <v>0</v>
      </c>
    </row>
    <row r="26" spans="1:11" ht="16.8">
      <c r="A26" s="107" t="s">
        <v>151</v>
      </c>
      <c r="B26" s="254">
        <v>5208000</v>
      </c>
      <c r="C26" s="254">
        <v>0</v>
      </c>
      <c r="D26" s="253">
        <v>215380000</v>
      </c>
      <c r="E26" s="254">
        <v>0</v>
      </c>
      <c r="F26" s="254">
        <v>0</v>
      </c>
      <c r="G26" s="254">
        <v>0</v>
      </c>
      <c r="H26" s="254">
        <v>3000000</v>
      </c>
      <c r="I26" s="384">
        <v>223588000</v>
      </c>
      <c r="J26" s="162">
        <f>來源餘絀表!M26</f>
        <v>223588000</v>
      </c>
      <c r="K26" s="988">
        <f t="shared" si="0"/>
        <v>0</v>
      </c>
    </row>
    <row r="27" spans="1:11" ht="16.8">
      <c r="A27" s="92" t="s">
        <v>152</v>
      </c>
      <c r="B27" s="254">
        <v>5208000</v>
      </c>
      <c r="C27" s="254">
        <v>0</v>
      </c>
      <c r="D27" s="384">
        <v>215380000</v>
      </c>
      <c r="E27" s="254">
        <v>0</v>
      </c>
      <c r="F27" s="254">
        <v>0</v>
      </c>
      <c r="G27" s="254">
        <v>0</v>
      </c>
      <c r="H27" s="254">
        <v>3000000</v>
      </c>
      <c r="I27" s="384">
        <v>223588000</v>
      </c>
      <c r="J27" s="162">
        <f>來源餘絀表!M27</f>
        <v>223588000</v>
      </c>
      <c r="K27" s="988">
        <f t="shared" si="0"/>
        <v>0</v>
      </c>
    </row>
    <row r="28" spans="1:11" s="165" customFormat="1" ht="16.8">
      <c r="A28" s="317" t="s">
        <v>331</v>
      </c>
      <c r="B28" s="254">
        <v>0</v>
      </c>
      <c r="C28" s="254">
        <v>0</v>
      </c>
      <c r="D28" s="384">
        <v>0</v>
      </c>
      <c r="E28" s="254">
        <v>0</v>
      </c>
      <c r="F28" s="254">
        <v>0</v>
      </c>
      <c r="G28" s="254">
        <v>0</v>
      </c>
      <c r="H28" s="254">
        <v>0</v>
      </c>
      <c r="I28" s="253">
        <v>0</v>
      </c>
      <c r="J28" s="162">
        <f>來源餘絀表!M28</f>
        <v>0</v>
      </c>
      <c r="K28" s="988">
        <f t="shared" si="0"/>
        <v>0</v>
      </c>
    </row>
    <row r="29" spans="1:11" s="120" customFormat="1" ht="19.8">
      <c r="A29" s="91" t="s">
        <v>607</v>
      </c>
      <c r="B29" s="392">
        <v>6163937000</v>
      </c>
      <c r="C29" s="392">
        <v>8406000</v>
      </c>
      <c r="D29" s="392">
        <v>477970000</v>
      </c>
      <c r="E29" s="392">
        <v>0</v>
      </c>
      <c r="F29" s="392">
        <v>1085778000</v>
      </c>
      <c r="G29" s="392">
        <v>1492345000</v>
      </c>
      <c r="H29" s="392">
        <v>1680086000</v>
      </c>
      <c r="I29" s="360">
        <v>10908522000</v>
      </c>
      <c r="J29" s="162">
        <f>來源餘絀表!M29</f>
        <v>10908522000</v>
      </c>
      <c r="K29" s="988">
        <f t="shared" si="0"/>
        <v>0</v>
      </c>
    </row>
    <row r="30" spans="1:11" ht="30">
      <c r="A30" s="108" t="s">
        <v>123</v>
      </c>
      <c r="B30" s="254">
        <v>4158000</v>
      </c>
      <c r="C30" s="254">
        <v>0</v>
      </c>
      <c r="D30" s="253">
        <v>0</v>
      </c>
      <c r="E30" s="254">
        <v>0</v>
      </c>
      <c r="F30" s="254">
        <v>0</v>
      </c>
      <c r="G30" s="254">
        <v>0</v>
      </c>
      <c r="H30" s="254">
        <v>0</v>
      </c>
      <c r="I30" s="384">
        <v>4158000</v>
      </c>
      <c r="J30" s="162">
        <f>來源餘絀表!M30</f>
        <v>4158000</v>
      </c>
      <c r="K30" s="988">
        <f t="shared" si="0"/>
        <v>0</v>
      </c>
    </row>
    <row r="31" spans="1:11" ht="16.8">
      <c r="A31" s="95" t="s">
        <v>153</v>
      </c>
      <c r="B31" s="254">
        <v>0</v>
      </c>
      <c r="C31" s="254">
        <v>0</v>
      </c>
      <c r="D31" s="384">
        <v>0</v>
      </c>
      <c r="E31" s="254">
        <v>0</v>
      </c>
      <c r="F31" s="254">
        <v>0</v>
      </c>
      <c r="G31" s="254">
        <v>0</v>
      </c>
      <c r="H31" s="254">
        <v>0</v>
      </c>
      <c r="I31" s="384">
        <v>0</v>
      </c>
      <c r="J31" s="162">
        <f>來源餘絀表!M31</f>
        <v>0</v>
      </c>
      <c r="K31" s="988">
        <f t="shared" si="0"/>
        <v>0</v>
      </c>
    </row>
    <row r="32" spans="1:11" ht="16.8">
      <c r="A32" s="95" t="s">
        <v>154</v>
      </c>
      <c r="B32" s="254">
        <v>4158000</v>
      </c>
      <c r="C32" s="254">
        <v>0</v>
      </c>
      <c r="D32" s="384">
        <v>0</v>
      </c>
      <c r="E32" s="254">
        <v>0</v>
      </c>
      <c r="F32" s="254">
        <v>0</v>
      </c>
      <c r="G32" s="254">
        <v>0</v>
      </c>
      <c r="H32" s="254">
        <v>0</v>
      </c>
      <c r="I32" s="384">
        <v>4158000</v>
      </c>
      <c r="J32" s="162">
        <f>來源餘絀表!M32</f>
        <v>4158000</v>
      </c>
      <c r="K32" s="988">
        <f t="shared" si="0"/>
        <v>0</v>
      </c>
    </row>
    <row r="33" spans="1:11" ht="30">
      <c r="A33" s="94" t="s">
        <v>124</v>
      </c>
      <c r="B33" s="254">
        <v>0</v>
      </c>
      <c r="C33" s="254">
        <v>0</v>
      </c>
      <c r="D33" s="384">
        <v>0</v>
      </c>
      <c r="E33" s="254">
        <v>0</v>
      </c>
      <c r="F33" s="254">
        <v>0</v>
      </c>
      <c r="G33" s="254">
        <v>0</v>
      </c>
      <c r="H33" s="254">
        <v>0</v>
      </c>
      <c r="I33" s="384">
        <v>0</v>
      </c>
      <c r="J33" s="162">
        <f>來源餘絀表!M33</f>
        <v>0</v>
      </c>
      <c r="K33" s="988">
        <f t="shared" si="0"/>
        <v>0</v>
      </c>
    </row>
    <row r="34" spans="1:11" ht="16.8">
      <c r="A34" s="109" t="s">
        <v>155</v>
      </c>
      <c r="B34" s="254">
        <v>4931074000</v>
      </c>
      <c r="C34" s="254">
        <v>0</v>
      </c>
      <c r="D34" s="253">
        <v>0</v>
      </c>
      <c r="E34" s="254">
        <v>0</v>
      </c>
      <c r="F34" s="254">
        <v>0</v>
      </c>
      <c r="G34" s="254">
        <v>0</v>
      </c>
      <c r="H34" s="254">
        <v>0</v>
      </c>
      <c r="I34" s="384">
        <v>4931074000</v>
      </c>
      <c r="J34" s="162">
        <f>來源餘絀表!M34</f>
        <v>4931074000</v>
      </c>
      <c r="K34" s="988">
        <f t="shared" si="0"/>
        <v>0</v>
      </c>
    </row>
    <row r="35" spans="1:11" ht="16.8">
      <c r="A35" s="95" t="s">
        <v>153</v>
      </c>
      <c r="B35" s="254">
        <v>50000</v>
      </c>
      <c r="C35" s="254">
        <v>0</v>
      </c>
      <c r="D35" s="384">
        <v>0</v>
      </c>
      <c r="E35" s="254">
        <v>0</v>
      </c>
      <c r="F35" s="254">
        <v>0</v>
      </c>
      <c r="G35" s="254">
        <v>0</v>
      </c>
      <c r="H35" s="254">
        <v>0</v>
      </c>
      <c r="I35" s="384">
        <v>50000</v>
      </c>
      <c r="J35" s="162">
        <f>來源餘絀表!M35</f>
        <v>50000</v>
      </c>
      <c r="K35" s="988">
        <f t="shared" si="0"/>
        <v>0</v>
      </c>
    </row>
    <row r="36" spans="1:11" ht="16.8">
      <c r="A36" s="95" t="s">
        <v>154</v>
      </c>
      <c r="B36" s="254">
        <v>4931024000</v>
      </c>
      <c r="C36" s="254">
        <v>0</v>
      </c>
      <c r="D36" s="384">
        <v>0</v>
      </c>
      <c r="E36" s="254">
        <v>0</v>
      </c>
      <c r="F36" s="254">
        <v>0</v>
      </c>
      <c r="G36" s="254">
        <v>0</v>
      </c>
      <c r="H36" s="254">
        <v>0</v>
      </c>
      <c r="I36" s="384">
        <v>4931024000</v>
      </c>
      <c r="J36" s="162">
        <f>來源餘絀表!M36</f>
        <v>4931024000</v>
      </c>
      <c r="K36" s="988">
        <f t="shared" si="0"/>
        <v>0</v>
      </c>
    </row>
    <row r="37" spans="1:11" ht="18" customHeight="1">
      <c r="A37" s="8" t="s">
        <v>187</v>
      </c>
      <c r="B37" s="254">
        <v>504532000</v>
      </c>
      <c r="C37" s="254">
        <v>0</v>
      </c>
      <c r="D37" s="384">
        <v>0</v>
      </c>
      <c r="E37" s="254">
        <v>0</v>
      </c>
      <c r="F37" s="254">
        <v>0</v>
      </c>
      <c r="G37" s="254">
        <v>0</v>
      </c>
      <c r="H37" s="254">
        <v>0</v>
      </c>
      <c r="I37" s="384">
        <v>504532000</v>
      </c>
      <c r="J37" s="162">
        <f>來源餘絀表!M37</f>
        <v>504532000</v>
      </c>
      <c r="K37" s="988">
        <f t="shared" si="0"/>
        <v>0</v>
      </c>
    </row>
    <row r="38" spans="1:11" ht="16.8">
      <c r="A38" s="96" t="s">
        <v>156</v>
      </c>
      <c r="B38" s="254">
        <v>85000000</v>
      </c>
      <c r="C38" s="254">
        <v>0</v>
      </c>
      <c r="D38" s="384">
        <v>0</v>
      </c>
      <c r="E38" s="254">
        <v>0</v>
      </c>
      <c r="F38" s="254">
        <v>0</v>
      </c>
      <c r="G38" s="254">
        <v>0</v>
      </c>
      <c r="H38" s="254">
        <v>0</v>
      </c>
      <c r="I38" s="384">
        <v>85000000</v>
      </c>
      <c r="J38" s="162">
        <f>來源餘絀表!M38</f>
        <v>85000000</v>
      </c>
      <c r="K38" s="988">
        <f t="shared" si="0"/>
        <v>0</v>
      </c>
    </row>
    <row r="39" spans="1:11" ht="30">
      <c r="A39" s="97" t="s">
        <v>105</v>
      </c>
      <c r="B39" s="254">
        <v>550544000</v>
      </c>
      <c r="C39" s="254">
        <v>0</v>
      </c>
      <c r="D39" s="384">
        <v>0</v>
      </c>
      <c r="E39" s="254">
        <v>0</v>
      </c>
      <c r="F39" s="254">
        <v>0</v>
      </c>
      <c r="G39" s="254">
        <v>0</v>
      </c>
      <c r="H39" s="254">
        <v>0</v>
      </c>
      <c r="I39" s="384">
        <v>550544000</v>
      </c>
      <c r="J39" s="162">
        <f>來源餘絀表!M39</f>
        <v>550544000</v>
      </c>
      <c r="K39" s="988">
        <f t="shared" si="0"/>
        <v>0</v>
      </c>
    </row>
    <row r="40" spans="1:11" ht="16.8">
      <c r="A40" s="98" t="s">
        <v>139</v>
      </c>
      <c r="B40" s="254">
        <v>24600000</v>
      </c>
      <c r="C40" s="254">
        <v>0</v>
      </c>
      <c r="D40" s="384">
        <v>0</v>
      </c>
      <c r="E40" s="254">
        <v>0</v>
      </c>
      <c r="F40" s="254">
        <v>0</v>
      </c>
      <c r="G40" s="254">
        <v>0</v>
      </c>
      <c r="H40" s="254">
        <v>0</v>
      </c>
      <c r="I40" s="384">
        <v>24600000</v>
      </c>
      <c r="J40" s="162">
        <f>來源餘絀表!M40</f>
        <v>24600000</v>
      </c>
      <c r="K40" s="988">
        <f t="shared" si="0"/>
        <v>0</v>
      </c>
    </row>
    <row r="41" spans="1:11" ht="16.8">
      <c r="A41" s="110" t="s">
        <v>157</v>
      </c>
      <c r="B41" s="254">
        <v>52021000</v>
      </c>
      <c r="C41" s="254">
        <v>0</v>
      </c>
      <c r="D41" s="253">
        <v>0</v>
      </c>
      <c r="E41" s="254">
        <v>0</v>
      </c>
      <c r="F41" s="254">
        <v>0</v>
      </c>
      <c r="G41" s="254">
        <v>0</v>
      </c>
      <c r="H41" s="254">
        <v>0</v>
      </c>
      <c r="I41" s="384">
        <v>52021000</v>
      </c>
      <c r="J41" s="162">
        <f>來源餘絀表!M41</f>
        <v>52021000</v>
      </c>
      <c r="K41" s="988">
        <f t="shared" si="0"/>
        <v>0</v>
      </c>
    </row>
    <row r="42" spans="1:11" ht="30">
      <c r="A42" s="123" t="s">
        <v>993</v>
      </c>
      <c r="B42" s="254">
        <v>7500000</v>
      </c>
      <c r="C42" s="254">
        <v>0</v>
      </c>
      <c r="D42" s="253">
        <v>0</v>
      </c>
      <c r="E42" s="254">
        <v>0</v>
      </c>
      <c r="F42" s="254">
        <v>0</v>
      </c>
      <c r="G42" s="254">
        <v>0</v>
      </c>
      <c r="H42" s="254">
        <v>0</v>
      </c>
      <c r="I42" s="384">
        <v>7500000</v>
      </c>
      <c r="J42" s="162">
        <f>來源餘絀表!M42</f>
        <v>7500000</v>
      </c>
      <c r="K42" s="988">
        <f t="shared" si="0"/>
        <v>0</v>
      </c>
    </row>
    <row r="43" spans="1:11" ht="16.8">
      <c r="A43" s="326" t="s">
        <v>330</v>
      </c>
      <c r="B43" s="254">
        <v>0</v>
      </c>
      <c r="C43" s="254">
        <v>0</v>
      </c>
      <c r="D43" s="253">
        <v>0</v>
      </c>
      <c r="E43" s="254">
        <v>0</v>
      </c>
      <c r="F43" s="254">
        <v>0</v>
      </c>
      <c r="G43" s="254">
        <v>0</v>
      </c>
      <c r="H43" s="254">
        <v>0</v>
      </c>
      <c r="I43" s="384">
        <v>0</v>
      </c>
      <c r="J43" s="162">
        <f>來源餘絀表!M43</f>
        <v>0</v>
      </c>
      <c r="K43" s="988">
        <f t="shared" si="0"/>
        <v>0</v>
      </c>
    </row>
    <row r="44" spans="1:11" ht="16.8">
      <c r="A44" s="326" t="s">
        <v>877</v>
      </c>
      <c r="B44" s="254">
        <v>0</v>
      </c>
      <c r="C44" s="254">
        <v>0</v>
      </c>
      <c r="D44" s="253">
        <v>0</v>
      </c>
      <c r="E44" s="254">
        <v>0</v>
      </c>
      <c r="F44" s="254">
        <v>0</v>
      </c>
      <c r="G44" s="254">
        <v>0</v>
      </c>
      <c r="H44" s="254">
        <v>0</v>
      </c>
      <c r="I44" s="384">
        <v>0</v>
      </c>
      <c r="J44" s="162">
        <f>來源餘絀表!M44</f>
        <v>0</v>
      </c>
      <c r="K44" s="988">
        <f t="shared" si="0"/>
        <v>0</v>
      </c>
    </row>
    <row r="45" spans="1:11" ht="16.8">
      <c r="A45" s="130" t="s">
        <v>143</v>
      </c>
      <c r="B45" s="254">
        <v>0</v>
      </c>
      <c r="C45" s="254">
        <v>0</v>
      </c>
      <c r="D45" s="384">
        <v>87001000</v>
      </c>
      <c r="E45" s="254">
        <v>0</v>
      </c>
      <c r="F45" s="254">
        <v>0</v>
      </c>
      <c r="G45" s="254">
        <v>0</v>
      </c>
      <c r="H45" s="254">
        <v>0</v>
      </c>
      <c r="I45" s="384">
        <v>87001000</v>
      </c>
      <c r="J45" s="162">
        <f>來源餘絀表!M45</f>
        <v>87001000</v>
      </c>
      <c r="K45" s="988">
        <f t="shared" si="0"/>
        <v>0</v>
      </c>
    </row>
    <row r="46" spans="1:11" ht="30">
      <c r="A46" s="131" t="s">
        <v>861</v>
      </c>
      <c r="B46" s="254">
        <v>0</v>
      </c>
      <c r="C46" s="254">
        <v>0</v>
      </c>
      <c r="D46" s="253">
        <v>333393000</v>
      </c>
      <c r="E46" s="254">
        <v>0</v>
      </c>
      <c r="F46" s="254">
        <v>0</v>
      </c>
      <c r="G46" s="254">
        <v>0</v>
      </c>
      <c r="H46" s="254">
        <v>0</v>
      </c>
      <c r="I46" s="384">
        <v>333393000</v>
      </c>
      <c r="J46" s="162">
        <f>來源餘絀表!M46</f>
        <v>333393000</v>
      </c>
      <c r="K46" s="988">
        <f t="shared" si="0"/>
        <v>0</v>
      </c>
    </row>
    <row r="47" spans="1:11" ht="16.8">
      <c r="A47" s="132" t="s">
        <v>153</v>
      </c>
      <c r="B47" s="254">
        <v>0</v>
      </c>
      <c r="C47" s="254">
        <v>0</v>
      </c>
      <c r="D47" s="384">
        <v>86551000</v>
      </c>
      <c r="E47" s="254">
        <v>0</v>
      </c>
      <c r="F47" s="254">
        <v>0</v>
      </c>
      <c r="G47" s="254">
        <v>0</v>
      </c>
      <c r="H47" s="254">
        <v>0</v>
      </c>
      <c r="I47" s="384">
        <v>86551000</v>
      </c>
      <c r="J47" s="162">
        <f>來源餘絀表!M47</f>
        <v>86551000</v>
      </c>
      <c r="K47" s="988">
        <f t="shared" si="0"/>
        <v>0</v>
      </c>
    </row>
    <row r="48" spans="1:11" ht="16.8">
      <c r="A48" s="132" t="s">
        <v>154</v>
      </c>
      <c r="B48" s="254">
        <v>0</v>
      </c>
      <c r="C48" s="254">
        <v>0</v>
      </c>
      <c r="D48" s="384">
        <v>246842000</v>
      </c>
      <c r="E48" s="254">
        <v>0</v>
      </c>
      <c r="F48" s="254">
        <v>0</v>
      </c>
      <c r="G48" s="254">
        <v>0</v>
      </c>
      <c r="H48" s="254">
        <v>0</v>
      </c>
      <c r="I48" s="384">
        <v>246842000</v>
      </c>
      <c r="J48" s="162">
        <f>來源餘絀表!M48</f>
        <v>246842000</v>
      </c>
      <c r="K48" s="988">
        <f t="shared" si="0"/>
        <v>0</v>
      </c>
    </row>
    <row r="49" spans="1:11" ht="16.8">
      <c r="A49" s="133" t="s">
        <v>177</v>
      </c>
      <c r="B49" s="254">
        <v>0</v>
      </c>
      <c r="C49" s="254">
        <v>0</v>
      </c>
      <c r="D49" s="384">
        <v>47576000</v>
      </c>
      <c r="E49" s="254">
        <v>0</v>
      </c>
      <c r="F49" s="254">
        <v>0</v>
      </c>
      <c r="G49" s="254">
        <v>0</v>
      </c>
      <c r="H49" s="254">
        <v>0</v>
      </c>
      <c r="I49" s="384">
        <v>47576000</v>
      </c>
      <c r="J49" s="162">
        <f>來源餘絀表!M49</f>
        <v>47576000</v>
      </c>
      <c r="K49" s="988">
        <f t="shared" si="0"/>
        <v>0</v>
      </c>
    </row>
    <row r="50" spans="1:11" ht="30">
      <c r="A50" s="133" t="s">
        <v>1031</v>
      </c>
      <c r="B50" s="254"/>
      <c r="C50" s="254"/>
      <c r="D50" s="384">
        <v>5000000</v>
      </c>
      <c r="E50" s="254"/>
      <c r="F50" s="254"/>
      <c r="G50" s="254"/>
      <c r="H50" s="254"/>
      <c r="I50" s="384"/>
      <c r="J50" s="162"/>
      <c r="K50" s="988"/>
    </row>
    <row r="51" spans="1:11" ht="16.8">
      <c r="A51" s="125" t="s">
        <v>158</v>
      </c>
      <c r="B51" s="254">
        <v>0</v>
      </c>
      <c r="C51" s="254">
        <v>0</v>
      </c>
      <c r="D51" s="384">
        <v>0</v>
      </c>
      <c r="E51" s="254">
        <v>0</v>
      </c>
      <c r="F51" s="254">
        <v>1085778000</v>
      </c>
      <c r="G51" s="254">
        <v>0</v>
      </c>
      <c r="H51" s="254">
        <v>0</v>
      </c>
      <c r="I51" s="384">
        <v>1085778000</v>
      </c>
      <c r="J51" s="162">
        <f>來源餘絀表!M51</f>
        <v>1085778000</v>
      </c>
      <c r="K51" s="988">
        <f t="shared" si="0"/>
        <v>0</v>
      </c>
    </row>
    <row r="52" spans="1:11" ht="16.8">
      <c r="A52" s="95" t="s">
        <v>159</v>
      </c>
      <c r="B52" s="254">
        <v>0</v>
      </c>
      <c r="C52" s="254">
        <v>8406000</v>
      </c>
      <c r="D52" s="384">
        <v>0</v>
      </c>
      <c r="E52" s="254">
        <v>0</v>
      </c>
      <c r="F52" s="254">
        <v>0</v>
      </c>
      <c r="G52" s="254">
        <v>0</v>
      </c>
      <c r="H52" s="254">
        <v>0</v>
      </c>
      <c r="I52" s="384">
        <v>8406000</v>
      </c>
      <c r="J52" s="162">
        <f>來源餘絀表!M52</f>
        <v>8406000</v>
      </c>
      <c r="K52" s="988">
        <f t="shared" si="0"/>
        <v>0</v>
      </c>
    </row>
    <row r="53" spans="1:11" s="20" customFormat="1" ht="16.8">
      <c r="A53" s="113" t="s">
        <v>106</v>
      </c>
      <c r="B53" s="254">
        <v>0</v>
      </c>
      <c r="C53" s="254">
        <v>0</v>
      </c>
      <c r="D53" s="316">
        <v>0</v>
      </c>
      <c r="E53" s="254">
        <v>0</v>
      </c>
      <c r="F53" s="254">
        <v>0</v>
      </c>
      <c r="G53" s="254">
        <v>0</v>
      </c>
      <c r="H53" s="254">
        <v>0</v>
      </c>
      <c r="I53" s="316">
        <v>0</v>
      </c>
      <c r="J53" s="162">
        <f>來源餘絀表!M53</f>
        <v>0</v>
      </c>
      <c r="K53" s="988">
        <f t="shared" si="0"/>
        <v>0</v>
      </c>
    </row>
    <row r="54" spans="1:11" ht="30">
      <c r="A54" s="100" t="s">
        <v>160</v>
      </c>
      <c r="B54" s="254">
        <v>0</v>
      </c>
      <c r="C54" s="254">
        <v>0</v>
      </c>
      <c r="D54" s="384">
        <v>0</v>
      </c>
      <c r="E54" s="254">
        <v>0</v>
      </c>
      <c r="F54" s="254">
        <v>0</v>
      </c>
      <c r="G54" s="254">
        <v>0</v>
      </c>
      <c r="H54" s="254">
        <v>0</v>
      </c>
      <c r="I54" s="384">
        <v>0</v>
      </c>
      <c r="J54" s="162">
        <f>來源餘絀表!M54</f>
        <v>0</v>
      </c>
      <c r="K54" s="988">
        <f t="shared" si="0"/>
        <v>0</v>
      </c>
    </row>
    <row r="55" spans="1:11" ht="36.75" customHeight="1">
      <c r="A55" s="94" t="s">
        <v>161</v>
      </c>
      <c r="B55" s="254">
        <v>0</v>
      </c>
      <c r="C55" s="254">
        <v>0</v>
      </c>
      <c r="D55" s="384">
        <v>0</v>
      </c>
      <c r="E55" s="254">
        <v>0</v>
      </c>
      <c r="F55" s="254">
        <v>0</v>
      </c>
      <c r="G55" s="254">
        <v>359431000</v>
      </c>
      <c r="H55" s="254">
        <v>0</v>
      </c>
      <c r="I55" s="384">
        <v>359431000</v>
      </c>
      <c r="J55" s="162">
        <f>來源餘絀表!M50</f>
        <v>10000000</v>
      </c>
      <c r="K55" s="988">
        <f t="shared" si="0"/>
        <v>349431000</v>
      </c>
    </row>
    <row r="56" spans="1:11" ht="16.8">
      <c r="A56" s="110" t="s">
        <v>978</v>
      </c>
      <c r="B56" s="254">
        <v>0</v>
      </c>
      <c r="C56" s="254">
        <v>0</v>
      </c>
      <c r="D56" s="253">
        <v>0</v>
      </c>
      <c r="E56" s="254">
        <v>0</v>
      </c>
      <c r="F56" s="254">
        <v>0</v>
      </c>
      <c r="G56" s="254">
        <v>442450000</v>
      </c>
      <c r="H56" s="254">
        <v>0</v>
      </c>
      <c r="I56" s="384">
        <v>442450000</v>
      </c>
      <c r="J56" s="162">
        <f>來源餘絀表!M55</f>
        <v>749392000</v>
      </c>
      <c r="K56" s="988">
        <f t="shared" si="0"/>
        <v>-306942000</v>
      </c>
    </row>
    <row r="57" spans="1:11" ht="30.75" customHeight="1">
      <c r="A57" s="97" t="s">
        <v>142</v>
      </c>
      <c r="B57" s="254">
        <v>0</v>
      </c>
      <c r="C57" s="254">
        <v>0</v>
      </c>
      <c r="D57" s="384">
        <v>0</v>
      </c>
      <c r="E57" s="254">
        <v>0</v>
      </c>
      <c r="F57" s="254">
        <v>0</v>
      </c>
      <c r="G57" s="254">
        <v>18250000</v>
      </c>
      <c r="H57" s="254">
        <v>0</v>
      </c>
      <c r="I57" s="384">
        <v>18250000</v>
      </c>
      <c r="J57" s="162">
        <f>來源餘絀表!M56</f>
        <v>500000</v>
      </c>
      <c r="K57" s="988">
        <f t="shared" si="0"/>
        <v>17750000</v>
      </c>
    </row>
    <row r="58" spans="1:11" ht="16.8">
      <c r="A58" s="101" t="s">
        <v>884</v>
      </c>
      <c r="B58" s="254"/>
      <c r="C58" s="254"/>
      <c r="D58" s="384"/>
      <c r="E58" s="254"/>
      <c r="F58" s="254"/>
      <c r="G58" s="254">
        <v>25883000</v>
      </c>
      <c r="H58" s="254"/>
      <c r="I58" s="384"/>
      <c r="J58" s="162">
        <f>來源餘絀表!M57</f>
        <v>716570000</v>
      </c>
      <c r="K58" s="988">
        <f t="shared" si="0"/>
        <v>-716570000</v>
      </c>
    </row>
    <row r="59" spans="1:11" ht="16.8">
      <c r="A59" s="98" t="s">
        <v>305</v>
      </c>
      <c r="B59" s="254">
        <v>0</v>
      </c>
      <c r="C59" s="254">
        <v>0</v>
      </c>
      <c r="D59" s="384">
        <v>0</v>
      </c>
      <c r="E59" s="254">
        <v>0</v>
      </c>
      <c r="F59" s="254">
        <v>0</v>
      </c>
      <c r="G59" s="254">
        <v>0</v>
      </c>
      <c r="H59" s="254">
        <v>232286000</v>
      </c>
      <c r="I59" s="384">
        <v>232286000</v>
      </c>
      <c r="J59" s="162">
        <f>來源餘絀表!M59</f>
        <v>232286000</v>
      </c>
      <c r="K59" s="988">
        <f t="shared" si="0"/>
        <v>0</v>
      </c>
    </row>
    <row r="60" spans="1:11" ht="16.8">
      <c r="A60" s="328" t="s">
        <v>332</v>
      </c>
      <c r="B60" s="254">
        <v>0</v>
      </c>
      <c r="C60" s="254">
        <v>0</v>
      </c>
      <c r="D60" s="384">
        <v>0</v>
      </c>
      <c r="E60" s="254">
        <v>0</v>
      </c>
      <c r="F60" s="254">
        <v>0</v>
      </c>
      <c r="G60" s="254">
        <v>0</v>
      </c>
      <c r="H60" s="254">
        <v>2862000</v>
      </c>
      <c r="I60" s="384">
        <v>2862000</v>
      </c>
      <c r="J60" s="162">
        <f>來源餘絀表!M60</f>
        <v>2862000</v>
      </c>
      <c r="K60" s="988">
        <f t="shared" si="0"/>
        <v>0</v>
      </c>
    </row>
    <row r="61" spans="1:11" ht="16.8">
      <c r="A61" s="328" t="s">
        <v>333</v>
      </c>
      <c r="B61" s="254">
        <v>0</v>
      </c>
      <c r="C61" s="254">
        <v>0</v>
      </c>
      <c r="D61" s="384">
        <v>0</v>
      </c>
      <c r="E61" s="254">
        <v>0</v>
      </c>
      <c r="F61" s="254">
        <v>0</v>
      </c>
      <c r="G61" s="254">
        <v>0</v>
      </c>
      <c r="H61" s="254">
        <v>229424000</v>
      </c>
      <c r="I61" s="384">
        <v>229424000</v>
      </c>
      <c r="J61" s="162">
        <f>來源餘絀表!M61</f>
        <v>229424000</v>
      </c>
      <c r="K61" s="988">
        <f t="shared" si="0"/>
        <v>0</v>
      </c>
    </row>
    <row r="62" spans="1:11" ht="16.8">
      <c r="A62" s="98" t="s">
        <v>306</v>
      </c>
      <c r="B62" s="254">
        <v>0</v>
      </c>
      <c r="C62" s="254">
        <v>0</v>
      </c>
      <c r="D62" s="384">
        <v>0</v>
      </c>
      <c r="E62" s="254">
        <v>0</v>
      </c>
      <c r="F62" s="254">
        <v>0</v>
      </c>
      <c r="G62" s="254">
        <v>0</v>
      </c>
      <c r="H62" s="254">
        <v>1447800000</v>
      </c>
      <c r="I62" s="384">
        <v>1447800000</v>
      </c>
      <c r="J62" s="162">
        <f>來源餘絀表!M62</f>
        <v>1447800000</v>
      </c>
      <c r="K62" s="988">
        <f t="shared" si="0"/>
        <v>0</v>
      </c>
    </row>
    <row r="63" spans="1:11" ht="16.8">
      <c r="A63" s="99" t="s">
        <v>140</v>
      </c>
      <c r="B63" s="254">
        <v>0</v>
      </c>
      <c r="C63" s="254">
        <v>0</v>
      </c>
      <c r="D63" s="384">
        <v>0</v>
      </c>
      <c r="E63" s="254">
        <v>0</v>
      </c>
      <c r="F63" s="254">
        <v>0</v>
      </c>
      <c r="G63" s="254">
        <v>0</v>
      </c>
      <c r="H63" s="254">
        <v>51185000</v>
      </c>
      <c r="I63" s="384">
        <v>51185000</v>
      </c>
      <c r="J63" s="162">
        <f>來源餘絀表!M63</f>
        <v>51185000</v>
      </c>
      <c r="K63" s="988">
        <f t="shared" si="0"/>
        <v>0</v>
      </c>
    </row>
    <row r="64" spans="1:11" ht="16.8">
      <c r="A64" s="99" t="s">
        <v>141</v>
      </c>
      <c r="B64" s="254">
        <v>0</v>
      </c>
      <c r="C64" s="254">
        <v>0</v>
      </c>
      <c r="D64" s="384">
        <v>0</v>
      </c>
      <c r="E64" s="254">
        <v>0</v>
      </c>
      <c r="F64" s="254">
        <v>0</v>
      </c>
      <c r="G64" s="254">
        <v>0</v>
      </c>
      <c r="H64" s="254">
        <v>1396615000</v>
      </c>
      <c r="I64" s="384">
        <v>1396615000</v>
      </c>
      <c r="J64" s="162">
        <f>來源餘絀表!M64</f>
        <v>1396615000</v>
      </c>
      <c r="K64" s="988">
        <f t="shared" si="0"/>
        <v>0</v>
      </c>
    </row>
    <row r="65" spans="1:11" ht="16.8">
      <c r="A65" s="111" t="s">
        <v>162</v>
      </c>
      <c r="B65" s="254">
        <v>4508000</v>
      </c>
      <c r="C65" s="254">
        <v>0</v>
      </c>
      <c r="D65" s="253">
        <v>0</v>
      </c>
      <c r="E65" s="254">
        <v>0</v>
      </c>
      <c r="F65" s="254">
        <v>0</v>
      </c>
      <c r="G65" s="254">
        <v>0</v>
      </c>
      <c r="H65" s="254">
        <v>0</v>
      </c>
      <c r="I65" s="253">
        <v>4508000</v>
      </c>
      <c r="J65" s="162">
        <f>來源餘絀表!M65</f>
        <v>4508000</v>
      </c>
      <c r="K65" s="988">
        <f t="shared" si="0"/>
        <v>0</v>
      </c>
    </row>
    <row r="66" spans="1:11" ht="16.8" outlineLevel="1">
      <c r="A66" s="102" t="s">
        <v>163</v>
      </c>
      <c r="B66" s="254">
        <v>320000</v>
      </c>
      <c r="C66" s="254">
        <v>0</v>
      </c>
      <c r="D66" s="384">
        <v>0</v>
      </c>
      <c r="E66" s="254">
        <v>0</v>
      </c>
      <c r="F66" s="254">
        <v>0</v>
      </c>
      <c r="G66" s="254">
        <v>0</v>
      </c>
      <c r="H66" s="254">
        <v>0</v>
      </c>
      <c r="I66" s="384">
        <v>320000</v>
      </c>
      <c r="J66" s="162">
        <f>來源餘絀表!M66</f>
        <v>320000</v>
      </c>
      <c r="K66" s="988">
        <f t="shared" si="0"/>
        <v>0</v>
      </c>
    </row>
    <row r="67" spans="1:11" ht="16.8" outlineLevel="1">
      <c r="A67" s="102" t="s">
        <v>164</v>
      </c>
      <c r="B67" s="254">
        <v>0</v>
      </c>
      <c r="C67" s="254">
        <v>0</v>
      </c>
      <c r="D67" s="384">
        <v>0</v>
      </c>
      <c r="E67" s="254">
        <v>0</v>
      </c>
      <c r="F67" s="254">
        <v>0</v>
      </c>
      <c r="G67" s="254">
        <v>0</v>
      </c>
      <c r="H67" s="254">
        <v>0</v>
      </c>
      <c r="I67" s="384">
        <v>0</v>
      </c>
      <c r="J67" s="162">
        <f>來源餘絀表!M67</f>
        <v>0</v>
      </c>
      <c r="K67" s="988">
        <f t="shared" si="0"/>
        <v>0</v>
      </c>
    </row>
    <row r="68" spans="1:11" ht="16.8" outlineLevel="1">
      <c r="A68" s="102" t="s">
        <v>165</v>
      </c>
      <c r="B68" s="254">
        <v>0</v>
      </c>
      <c r="C68" s="254">
        <v>0</v>
      </c>
      <c r="D68" s="384">
        <v>0</v>
      </c>
      <c r="E68" s="254">
        <v>0</v>
      </c>
      <c r="F68" s="254">
        <v>0</v>
      </c>
      <c r="G68" s="254">
        <v>0</v>
      </c>
      <c r="H68" s="254">
        <v>0</v>
      </c>
      <c r="I68" s="384">
        <v>0</v>
      </c>
      <c r="J68" s="162">
        <f>來源餘絀表!M68</f>
        <v>0</v>
      </c>
      <c r="K68" s="988">
        <f t="shared" si="0"/>
        <v>0</v>
      </c>
    </row>
    <row r="69" spans="1:11" ht="16.8" outlineLevel="1">
      <c r="A69" s="102" t="s">
        <v>166</v>
      </c>
      <c r="B69" s="254">
        <v>0</v>
      </c>
      <c r="C69" s="254">
        <v>0</v>
      </c>
      <c r="D69" s="384">
        <v>0</v>
      </c>
      <c r="E69" s="254">
        <v>0</v>
      </c>
      <c r="F69" s="254">
        <v>0</v>
      </c>
      <c r="G69" s="254">
        <v>0</v>
      </c>
      <c r="H69" s="254">
        <v>0</v>
      </c>
      <c r="I69" s="384">
        <v>0</v>
      </c>
      <c r="J69" s="162">
        <f>來源餘絀表!M69</f>
        <v>0</v>
      </c>
      <c r="K69" s="988">
        <f t="shared" si="0"/>
        <v>0</v>
      </c>
    </row>
    <row r="70" spans="1:11" ht="16.8" outlineLevel="1">
      <c r="A70" s="102" t="s">
        <v>167</v>
      </c>
      <c r="B70" s="254">
        <v>0</v>
      </c>
      <c r="C70" s="254">
        <v>0</v>
      </c>
      <c r="D70" s="384">
        <v>0</v>
      </c>
      <c r="E70" s="254">
        <v>0</v>
      </c>
      <c r="F70" s="254">
        <v>0</v>
      </c>
      <c r="G70" s="254">
        <v>0</v>
      </c>
      <c r="H70" s="254">
        <v>0</v>
      </c>
      <c r="I70" s="384">
        <v>0</v>
      </c>
      <c r="J70" s="162">
        <f>來源餘絀表!M70</f>
        <v>0</v>
      </c>
      <c r="K70" s="988">
        <f t="shared" si="0"/>
        <v>0</v>
      </c>
    </row>
    <row r="71" spans="1:11" ht="16.8" outlineLevel="1">
      <c r="A71" s="102" t="s">
        <v>168</v>
      </c>
      <c r="B71" s="254">
        <v>0</v>
      </c>
      <c r="C71" s="254">
        <v>0</v>
      </c>
      <c r="D71" s="384">
        <v>0</v>
      </c>
      <c r="E71" s="254">
        <v>0</v>
      </c>
      <c r="F71" s="254">
        <v>0</v>
      </c>
      <c r="G71" s="254">
        <v>0</v>
      </c>
      <c r="H71" s="254">
        <v>0</v>
      </c>
      <c r="I71" s="384">
        <v>0</v>
      </c>
      <c r="J71" s="162">
        <f>來源餘絀表!M71</f>
        <v>0</v>
      </c>
      <c r="K71" s="988">
        <f t="shared" si="0"/>
        <v>0</v>
      </c>
    </row>
    <row r="72" spans="1:11" ht="16.8" outlineLevel="1">
      <c r="A72" s="102" t="s">
        <v>169</v>
      </c>
      <c r="B72" s="254">
        <v>0</v>
      </c>
      <c r="C72" s="254">
        <v>0</v>
      </c>
      <c r="D72" s="384">
        <v>0</v>
      </c>
      <c r="E72" s="254">
        <v>0</v>
      </c>
      <c r="F72" s="254">
        <v>0</v>
      </c>
      <c r="G72" s="254">
        <v>0</v>
      </c>
      <c r="H72" s="254">
        <v>0</v>
      </c>
      <c r="I72" s="384">
        <v>0</v>
      </c>
      <c r="J72" s="162">
        <f>來源餘絀表!M72</f>
        <v>0</v>
      </c>
      <c r="K72" s="988">
        <f t="shared" si="0"/>
        <v>0</v>
      </c>
    </row>
    <row r="73" spans="1:11" ht="16.8" outlineLevel="1">
      <c r="A73" s="157" t="s">
        <v>309</v>
      </c>
      <c r="B73" s="254">
        <v>0</v>
      </c>
      <c r="C73" s="254">
        <v>0</v>
      </c>
      <c r="D73" s="384">
        <v>0</v>
      </c>
      <c r="E73" s="254">
        <v>0</v>
      </c>
      <c r="F73" s="254">
        <v>0</v>
      </c>
      <c r="G73" s="254">
        <v>0</v>
      </c>
      <c r="H73" s="254">
        <v>0</v>
      </c>
      <c r="I73" s="384">
        <v>0</v>
      </c>
      <c r="J73" s="162">
        <f>來源餘絀表!M73</f>
        <v>0</v>
      </c>
      <c r="K73" s="988">
        <f t="shared" si="0"/>
        <v>0</v>
      </c>
    </row>
    <row r="74" spans="1:11" ht="15.75" customHeight="1">
      <c r="A74" s="128" t="s">
        <v>185</v>
      </c>
      <c r="B74" s="254">
        <v>0</v>
      </c>
      <c r="C74" s="254">
        <v>0</v>
      </c>
      <c r="D74" s="384">
        <v>0</v>
      </c>
      <c r="E74" s="254">
        <v>0</v>
      </c>
      <c r="F74" s="254">
        <v>0</v>
      </c>
      <c r="G74" s="254">
        <v>0</v>
      </c>
      <c r="H74" s="254">
        <v>0</v>
      </c>
      <c r="I74" s="384">
        <v>0</v>
      </c>
      <c r="J74" s="162">
        <f>來源餘絀表!M74</f>
        <v>0</v>
      </c>
      <c r="K74" s="988">
        <f t="shared" si="0"/>
        <v>0</v>
      </c>
    </row>
    <row r="75" spans="1:11" ht="16.8">
      <c r="A75" s="103" t="s">
        <v>170</v>
      </c>
      <c r="B75" s="254">
        <v>0</v>
      </c>
      <c r="C75" s="254">
        <v>0</v>
      </c>
      <c r="D75" s="384">
        <v>0</v>
      </c>
      <c r="E75" s="254">
        <v>0</v>
      </c>
      <c r="F75" s="254">
        <v>0</v>
      </c>
      <c r="G75" s="254">
        <v>0</v>
      </c>
      <c r="H75" s="254">
        <v>0</v>
      </c>
      <c r="I75" s="384">
        <v>0</v>
      </c>
      <c r="J75" s="162">
        <f>來源餘絀表!M75</f>
        <v>0</v>
      </c>
      <c r="K75" s="988">
        <f t="shared" si="0"/>
        <v>0</v>
      </c>
    </row>
    <row r="76" spans="1:11" ht="16.8">
      <c r="A76" s="104" t="s">
        <v>609</v>
      </c>
      <c r="B76" s="254">
        <v>0</v>
      </c>
      <c r="C76" s="254">
        <v>0</v>
      </c>
      <c r="D76" s="384">
        <v>0</v>
      </c>
      <c r="E76" s="254">
        <v>0</v>
      </c>
      <c r="F76" s="254">
        <v>0</v>
      </c>
      <c r="G76" s="254">
        <v>0</v>
      </c>
      <c r="H76" s="254">
        <v>0</v>
      </c>
      <c r="I76" s="384">
        <v>0</v>
      </c>
      <c r="J76" s="162">
        <f>來源餘絀表!M76</f>
        <v>0</v>
      </c>
      <c r="K76" s="988">
        <f t="shared" ref="K76:K87" si="1">I76-J76</f>
        <v>0</v>
      </c>
    </row>
    <row r="77" spans="1:11" ht="16.8">
      <c r="A77" s="104" t="s">
        <v>171</v>
      </c>
      <c r="B77" s="254">
        <v>0</v>
      </c>
      <c r="C77" s="254">
        <v>0</v>
      </c>
      <c r="D77" s="384">
        <v>0</v>
      </c>
      <c r="E77" s="254">
        <v>0</v>
      </c>
      <c r="F77" s="254">
        <v>0</v>
      </c>
      <c r="G77" s="254">
        <v>0</v>
      </c>
      <c r="H77" s="254">
        <v>0</v>
      </c>
      <c r="I77" s="384">
        <v>0</v>
      </c>
      <c r="J77" s="162">
        <f>來源餘絀表!M77</f>
        <v>0</v>
      </c>
      <c r="K77" s="988">
        <f t="shared" si="1"/>
        <v>0</v>
      </c>
    </row>
    <row r="78" spans="1:11" ht="16.8">
      <c r="A78" s="104" t="s">
        <v>172</v>
      </c>
      <c r="B78" s="254">
        <v>0</v>
      </c>
      <c r="C78" s="254">
        <v>0</v>
      </c>
      <c r="D78" s="384">
        <v>0</v>
      </c>
      <c r="E78" s="254">
        <v>0</v>
      </c>
      <c r="F78" s="254">
        <v>0</v>
      </c>
      <c r="G78" s="254">
        <v>0</v>
      </c>
      <c r="H78" s="254">
        <v>0</v>
      </c>
      <c r="I78" s="384">
        <v>0</v>
      </c>
      <c r="J78" s="162">
        <f>來源餘絀表!M78</f>
        <v>0</v>
      </c>
      <c r="K78" s="988">
        <f t="shared" si="1"/>
        <v>0</v>
      </c>
    </row>
    <row r="79" spans="1:11" ht="16.8">
      <c r="A79" s="105" t="s">
        <v>173</v>
      </c>
      <c r="B79" s="254">
        <v>0</v>
      </c>
      <c r="C79" s="254">
        <v>0</v>
      </c>
      <c r="D79" s="384">
        <v>0</v>
      </c>
      <c r="E79" s="254">
        <v>0</v>
      </c>
      <c r="F79" s="254">
        <v>0</v>
      </c>
      <c r="G79" s="254">
        <v>0</v>
      </c>
      <c r="H79" s="254">
        <v>0</v>
      </c>
      <c r="I79" s="384">
        <v>0</v>
      </c>
      <c r="J79" s="162">
        <f>來源餘絀表!M79</f>
        <v>0</v>
      </c>
      <c r="K79" s="988">
        <f t="shared" si="1"/>
        <v>0</v>
      </c>
    </row>
    <row r="80" spans="1:11" ht="16.8">
      <c r="A80" s="105" t="s">
        <v>174</v>
      </c>
      <c r="B80" s="254">
        <v>0</v>
      </c>
      <c r="C80" s="254">
        <v>0</v>
      </c>
      <c r="D80" s="384">
        <v>0</v>
      </c>
      <c r="E80" s="254">
        <v>0</v>
      </c>
      <c r="F80" s="254">
        <v>0</v>
      </c>
      <c r="G80" s="254">
        <v>0</v>
      </c>
      <c r="H80" s="254">
        <v>0</v>
      </c>
      <c r="I80" s="384">
        <v>0</v>
      </c>
      <c r="J80" s="162">
        <f>來源餘絀表!M80</f>
        <v>0</v>
      </c>
      <c r="K80" s="988">
        <f t="shared" si="1"/>
        <v>0</v>
      </c>
    </row>
    <row r="81" spans="1:11" ht="16.8">
      <c r="A81" s="105" t="s">
        <v>547</v>
      </c>
      <c r="B81" s="254">
        <v>0</v>
      </c>
      <c r="C81" s="254">
        <v>0</v>
      </c>
      <c r="D81" s="384">
        <v>0</v>
      </c>
      <c r="E81" s="254">
        <v>0</v>
      </c>
      <c r="F81" s="254">
        <v>0</v>
      </c>
      <c r="G81" s="254">
        <v>0</v>
      </c>
      <c r="H81" s="254">
        <v>0</v>
      </c>
      <c r="I81" s="384">
        <v>0</v>
      </c>
      <c r="J81" s="162">
        <f>來源餘絀表!M81</f>
        <v>0</v>
      </c>
      <c r="K81" s="988">
        <f t="shared" si="1"/>
        <v>0</v>
      </c>
    </row>
    <row r="82" spans="1:11" ht="16.8">
      <c r="A82" s="105" t="s">
        <v>548</v>
      </c>
      <c r="B82" s="254">
        <v>0</v>
      </c>
      <c r="C82" s="254">
        <v>0</v>
      </c>
      <c r="D82" s="384">
        <v>0</v>
      </c>
      <c r="E82" s="254">
        <v>0</v>
      </c>
      <c r="F82" s="254">
        <v>0</v>
      </c>
      <c r="G82" s="254">
        <v>0</v>
      </c>
      <c r="H82" s="254">
        <v>0</v>
      </c>
      <c r="I82" s="384">
        <v>0</v>
      </c>
      <c r="J82" s="162">
        <f>來源餘絀表!M82</f>
        <v>0</v>
      </c>
      <c r="K82" s="988">
        <f t="shared" si="1"/>
        <v>0</v>
      </c>
    </row>
    <row r="83" spans="1:11" ht="16.8">
      <c r="A83" s="103" t="s">
        <v>549</v>
      </c>
      <c r="B83" s="254">
        <v>0</v>
      </c>
      <c r="C83" s="254">
        <v>0</v>
      </c>
      <c r="D83" s="384">
        <v>0</v>
      </c>
      <c r="E83" s="254">
        <v>0</v>
      </c>
      <c r="F83" s="254">
        <v>0</v>
      </c>
      <c r="G83" s="254">
        <v>0</v>
      </c>
      <c r="H83" s="254">
        <v>0</v>
      </c>
      <c r="I83" s="384">
        <v>0</v>
      </c>
      <c r="J83" s="162">
        <f>來源餘絀表!M83</f>
        <v>12921951000</v>
      </c>
      <c r="K83" s="988">
        <f t="shared" si="1"/>
        <v>-12921951000</v>
      </c>
    </row>
    <row r="84" spans="1:11" ht="16.8">
      <c r="A84" s="103" t="s">
        <v>820</v>
      </c>
      <c r="B84" s="254">
        <v>0</v>
      </c>
      <c r="C84" s="254">
        <v>0</v>
      </c>
      <c r="D84" s="384">
        <v>0</v>
      </c>
      <c r="E84" s="254">
        <v>0</v>
      </c>
      <c r="F84" s="254">
        <v>0</v>
      </c>
      <c r="G84" s="254">
        <v>0</v>
      </c>
      <c r="H84" s="254">
        <v>0</v>
      </c>
      <c r="I84" s="384">
        <v>0</v>
      </c>
      <c r="J84" s="162">
        <f>來源餘絀表!M84</f>
        <v>12921951000</v>
      </c>
      <c r="K84" s="988">
        <f t="shared" si="1"/>
        <v>-12921951000</v>
      </c>
    </row>
    <row r="85" spans="1:11" ht="16.8">
      <c r="A85" s="106" t="s">
        <v>608</v>
      </c>
      <c r="B85" s="253">
        <v>-84351000</v>
      </c>
      <c r="C85" s="253">
        <v>-8319000</v>
      </c>
      <c r="D85" s="253">
        <v>121855000</v>
      </c>
      <c r="E85" s="253">
        <v>0</v>
      </c>
      <c r="F85" s="253">
        <v>314323000</v>
      </c>
      <c r="G85" s="253">
        <v>2327776000</v>
      </c>
      <c r="H85" s="253">
        <v>242914000</v>
      </c>
      <c r="I85" s="253">
        <v>2914198000</v>
      </c>
      <c r="J85" s="162">
        <f>來源餘絀表!M85</f>
        <v>2914198000</v>
      </c>
      <c r="K85" s="988">
        <f t="shared" si="1"/>
        <v>0</v>
      </c>
    </row>
    <row r="86" spans="1:11" ht="16.8">
      <c r="A86" s="106" t="s">
        <v>189</v>
      </c>
      <c r="B86" s="253">
        <v>13864561000</v>
      </c>
      <c r="C86" s="253">
        <v>244006000</v>
      </c>
      <c r="D86" s="253">
        <v>5914568000</v>
      </c>
      <c r="E86" s="253">
        <v>0</v>
      </c>
      <c r="F86" s="253">
        <v>-314723000</v>
      </c>
      <c r="G86" s="253">
        <v>-259046000</v>
      </c>
      <c r="H86" s="253">
        <v>34055127000</v>
      </c>
      <c r="I86" s="253">
        <v>53504493000</v>
      </c>
      <c r="J86" s="162">
        <f>來源餘絀表!M86</f>
        <v>53504493000</v>
      </c>
      <c r="K86" s="988">
        <f t="shared" si="1"/>
        <v>0</v>
      </c>
    </row>
    <row r="87" spans="1:11" ht="16.8">
      <c r="A87" s="106" t="s">
        <v>190</v>
      </c>
      <c r="B87" s="393">
        <v>13780210000</v>
      </c>
      <c r="C87" s="393">
        <v>235687000</v>
      </c>
      <c r="D87" s="980">
        <v>6036423000</v>
      </c>
      <c r="E87" s="393">
        <v>0</v>
      </c>
      <c r="F87" s="393">
        <v>-400000</v>
      </c>
      <c r="G87" s="393">
        <v>2068730000</v>
      </c>
      <c r="H87" s="393">
        <v>34298041000</v>
      </c>
      <c r="I87" s="393">
        <v>56418691000</v>
      </c>
      <c r="J87" s="162">
        <f>來源餘絀表!M88</f>
        <v>56418691000</v>
      </c>
      <c r="K87" s="988">
        <f t="shared" si="1"/>
        <v>0</v>
      </c>
    </row>
    <row r="88" spans="1:11">
      <c r="A88" s="6"/>
      <c r="K88" s="988"/>
    </row>
    <row r="89" spans="1:11">
      <c r="A89" s="6"/>
    </row>
    <row r="90" spans="1:11">
      <c r="A90" s="6"/>
    </row>
    <row r="91" spans="1:11">
      <c r="A91" s="6"/>
    </row>
    <row r="92" spans="1:11">
      <c r="A92" s="6"/>
    </row>
    <row r="93" spans="1:11" ht="21" customHeight="1">
      <c r="A93" s="1038"/>
    </row>
    <row r="94" spans="1:11">
      <c r="A94" s="7"/>
    </row>
    <row r="95" spans="1:11">
      <c r="A95" s="3"/>
    </row>
    <row r="96" spans="1:11">
      <c r="A96" s="3"/>
    </row>
    <row r="97" spans="1:1">
      <c r="A97" s="3"/>
    </row>
    <row r="98" spans="1:1">
      <c r="A98" s="3"/>
    </row>
    <row r="99" spans="1:1">
      <c r="A99" s="2"/>
    </row>
    <row r="100" spans="1:1">
      <c r="A100" s="2"/>
    </row>
    <row r="101" spans="1:1">
      <c r="A101" s="89"/>
    </row>
    <row r="102" spans="1:1">
      <c r="A102" s="2"/>
    </row>
    <row r="103" spans="1:1">
      <c r="A103" s="2"/>
    </row>
    <row r="104" spans="1:1">
      <c r="A104" s="2"/>
    </row>
    <row r="105" spans="1:1">
      <c r="A105" s="2"/>
    </row>
    <row r="106" spans="1:1">
      <c r="A106" s="2"/>
    </row>
    <row r="107" spans="1:1">
      <c r="A107" s="2"/>
    </row>
    <row r="108" spans="1:1">
      <c r="A108" s="2"/>
    </row>
    <row r="109" spans="1:1">
      <c r="A109" s="2"/>
    </row>
    <row r="110" spans="1:1">
      <c r="A110" s="2"/>
    </row>
    <row r="111" spans="1:1">
      <c r="A111" s="2"/>
    </row>
    <row r="112" spans="1:1">
      <c r="A112" s="2"/>
    </row>
    <row r="113" spans="1:1">
      <c r="A113" s="2"/>
    </row>
    <row r="114" spans="1:1">
      <c r="A114" s="2"/>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row r="139" spans="1:1">
      <c r="A139" s="3"/>
    </row>
    <row r="140" spans="1:1">
      <c r="A140" s="3"/>
    </row>
    <row r="141" spans="1:1">
      <c r="A141" s="3"/>
    </row>
    <row r="142" spans="1:1">
      <c r="A142" s="3"/>
    </row>
    <row r="143" spans="1:1">
      <c r="A143" s="3"/>
    </row>
    <row r="144" spans="1:1">
      <c r="A144" s="3"/>
    </row>
    <row r="145" spans="1:1">
      <c r="A145" s="3"/>
    </row>
    <row r="146" spans="1:1">
      <c r="A146" s="3"/>
    </row>
    <row r="147" spans="1:1">
      <c r="A147" s="3"/>
    </row>
    <row r="148" spans="1:1">
      <c r="A148" s="3"/>
    </row>
    <row r="149" spans="1:1">
      <c r="A149" s="3"/>
    </row>
    <row r="150" spans="1:1">
      <c r="A150" s="3"/>
    </row>
    <row r="151" spans="1:1">
      <c r="A151" s="3"/>
    </row>
    <row r="152" spans="1:1">
      <c r="A152" s="3"/>
    </row>
    <row r="153" spans="1:1">
      <c r="A153" s="3"/>
    </row>
    <row r="154" spans="1:1">
      <c r="A154" s="3"/>
    </row>
    <row r="155" spans="1:1">
      <c r="A155" s="3"/>
    </row>
    <row r="156" spans="1:1">
      <c r="A156" s="3"/>
    </row>
    <row r="157" spans="1:1">
      <c r="A157" s="3"/>
    </row>
    <row r="158" spans="1:1">
      <c r="A158" s="3"/>
    </row>
    <row r="159" spans="1:1">
      <c r="A159" s="3"/>
    </row>
    <row r="160" spans="1:1">
      <c r="A160" s="3"/>
    </row>
    <row r="161" spans="1:1">
      <c r="A161" s="3"/>
    </row>
    <row r="162" spans="1:1">
      <c r="A162" s="3"/>
    </row>
    <row r="163" spans="1:1">
      <c r="A163" s="3"/>
    </row>
    <row r="164" spans="1:1">
      <c r="A164" s="3"/>
    </row>
    <row r="165" spans="1:1">
      <c r="A165" s="3"/>
    </row>
    <row r="166" spans="1:1">
      <c r="A166" s="3"/>
    </row>
    <row r="167" spans="1:1">
      <c r="A167" s="3"/>
    </row>
    <row r="168" spans="1:1">
      <c r="A168" s="3"/>
    </row>
    <row r="169" spans="1:1">
      <c r="A169" s="3"/>
    </row>
    <row r="170" spans="1:1">
      <c r="A170" s="3"/>
    </row>
    <row r="171" spans="1:1">
      <c r="A171" s="3"/>
    </row>
    <row r="172" spans="1:1">
      <c r="A172" s="3"/>
    </row>
    <row r="173" spans="1:1">
      <c r="A173" s="3"/>
    </row>
    <row r="174" spans="1:1">
      <c r="A174" s="3"/>
    </row>
    <row r="175" spans="1:1">
      <c r="A175" s="3"/>
    </row>
    <row r="176" spans="1:1">
      <c r="A176" s="3"/>
    </row>
    <row r="177" spans="1:1">
      <c r="A177" s="3"/>
    </row>
    <row r="178" spans="1:1">
      <c r="A178" s="3"/>
    </row>
    <row r="179" spans="1:1">
      <c r="A179" s="3"/>
    </row>
    <row r="180" spans="1:1">
      <c r="A180" s="3"/>
    </row>
    <row r="181" spans="1:1">
      <c r="A181" s="3"/>
    </row>
    <row r="182" spans="1:1">
      <c r="A182" s="3"/>
    </row>
    <row r="183" spans="1:1">
      <c r="A183" s="3"/>
    </row>
    <row r="184" spans="1:1">
      <c r="A184" s="3"/>
    </row>
    <row r="185" spans="1:1">
      <c r="A185" s="3"/>
    </row>
    <row r="186" spans="1:1">
      <c r="A186" s="3"/>
    </row>
    <row r="187" spans="1:1">
      <c r="A187" s="3"/>
    </row>
    <row r="188" spans="1:1">
      <c r="A188" s="3"/>
    </row>
    <row r="189" spans="1:1">
      <c r="A189" s="3"/>
    </row>
    <row r="190" spans="1:1">
      <c r="A190" s="3"/>
    </row>
    <row r="191" spans="1:1">
      <c r="A191" s="3"/>
    </row>
    <row r="192" spans="1:1">
      <c r="A192" s="3"/>
    </row>
    <row r="193" spans="1:1">
      <c r="A193" s="3"/>
    </row>
    <row r="194" spans="1:1">
      <c r="A194" s="3"/>
    </row>
    <row r="195" spans="1:1">
      <c r="A195" s="3"/>
    </row>
    <row r="196" spans="1:1">
      <c r="A196" s="3"/>
    </row>
    <row r="197" spans="1:1">
      <c r="A197" s="3"/>
    </row>
    <row r="198" spans="1:1">
      <c r="A198" s="3"/>
    </row>
    <row r="199" spans="1:1">
      <c r="A199" s="3"/>
    </row>
    <row r="200" spans="1:1">
      <c r="A200" s="3"/>
    </row>
    <row r="201" spans="1:1">
      <c r="A201" s="3"/>
    </row>
    <row r="202" spans="1:1">
      <c r="A202" s="3"/>
    </row>
    <row r="203" spans="1:1">
      <c r="A203" s="3"/>
    </row>
    <row r="204" spans="1:1">
      <c r="A204" s="3"/>
    </row>
    <row r="205" spans="1:1">
      <c r="A205" s="3"/>
    </row>
    <row r="206" spans="1:1">
      <c r="A206" s="3"/>
    </row>
    <row r="207" spans="1:1">
      <c r="A207" s="3"/>
    </row>
    <row r="208" spans="1:1">
      <c r="A208" s="3"/>
    </row>
    <row r="209" spans="1:1">
      <c r="A209" s="3"/>
    </row>
    <row r="210" spans="1:1">
      <c r="A210" s="3"/>
    </row>
    <row r="211" spans="1:1">
      <c r="A211" s="3"/>
    </row>
    <row r="212" spans="1:1">
      <c r="A212" s="3"/>
    </row>
    <row r="213" spans="1:1">
      <c r="A213" s="3"/>
    </row>
    <row r="214" spans="1:1">
      <c r="A214" s="3"/>
    </row>
    <row r="215" spans="1:1">
      <c r="A215" s="3"/>
    </row>
    <row r="216" spans="1:1">
      <c r="A216" s="3"/>
    </row>
    <row r="217" spans="1:1">
      <c r="A217" s="3"/>
    </row>
    <row r="218" spans="1:1">
      <c r="A218" s="3"/>
    </row>
    <row r="219" spans="1:1">
      <c r="A219" s="3"/>
    </row>
    <row r="220" spans="1:1">
      <c r="A220" s="3"/>
    </row>
    <row r="221" spans="1:1">
      <c r="A221" s="3"/>
    </row>
    <row r="222" spans="1:1">
      <c r="A222" s="3"/>
    </row>
    <row r="223" spans="1:1">
      <c r="A223" s="3"/>
    </row>
    <row r="224" spans="1:1">
      <c r="A224" s="3"/>
    </row>
    <row r="225" spans="1:1">
      <c r="A225" s="3"/>
    </row>
    <row r="226" spans="1:1">
      <c r="A226" s="3"/>
    </row>
    <row r="227" spans="1:1">
      <c r="A227" s="3"/>
    </row>
    <row r="228" spans="1:1">
      <c r="A228" s="3"/>
    </row>
    <row r="229" spans="1:1">
      <c r="A229" s="3"/>
    </row>
    <row r="230" spans="1:1">
      <c r="A230" s="3"/>
    </row>
    <row r="231" spans="1:1">
      <c r="A231" s="3"/>
    </row>
    <row r="232" spans="1:1">
      <c r="A232" s="3"/>
    </row>
    <row r="233" spans="1:1">
      <c r="A233" s="3"/>
    </row>
    <row r="234" spans="1:1">
      <c r="A234" s="3"/>
    </row>
    <row r="235" spans="1:1">
      <c r="A235" s="3"/>
    </row>
    <row r="236" spans="1:1">
      <c r="A236" s="3"/>
    </row>
    <row r="237" spans="1:1">
      <c r="A237" s="3"/>
    </row>
    <row r="238" spans="1:1">
      <c r="A238" s="3"/>
    </row>
    <row r="239" spans="1:1">
      <c r="A239" s="3"/>
    </row>
    <row r="240" spans="1:1">
      <c r="A240" s="3"/>
    </row>
    <row r="241" spans="1:1">
      <c r="A241" s="3"/>
    </row>
    <row r="242" spans="1:1">
      <c r="A242" s="3"/>
    </row>
    <row r="243" spans="1:1">
      <c r="A243" s="3"/>
    </row>
    <row r="244" spans="1:1">
      <c r="A244" s="3"/>
    </row>
    <row r="245" spans="1:1">
      <c r="A245" s="3"/>
    </row>
    <row r="246" spans="1:1">
      <c r="A246" s="3"/>
    </row>
    <row r="247" spans="1:1">
      <c r="A247" s="3"/>
    </row>
    <row r="248" spans="1:1">
      <c r="A248" s="3"/>
    </row>
    <row r="249" spans="1:1">
      <c r="A249" s="3"/>
    </row>
    <row r="250" spans="1:1">
      <c r="A250" s="3"/>
    </row>
    <row r="251" spans="1:1">
      <c r="A251" s="3"/>
    </row>
    <row r="252" spans="1:1">
      <c r="A252" s="3"/>
    </row>
    <row r="253" spans="1:1">
      <c r="A253" s="3"/>
    </row>
    <row r="254" spans="1:1">
      <c r="A254" s="3"/>
    </row>
    <row r="255" spans="1:1">
      <c r="A255" s="3"/>
    </row>
    <row r="256" spans="1:1">
      <c r="A256" s="3"/>
    </row>
    <row r="257" spans="1:1">
      <c r="A257" s="3"/>
    </row>
    <row r="258" spans="1:1">
      <c r="A258" s="3"/>
    </row>
    <row r="259" spans="1:1">
      <c r="A259" s="3"/>
    </row>
    <row r="260" spans="1:1">
      <c r="A260" s="3"/>
    </row>
    <row r="261" spans="1:1">
      <c r="A261" s="3"/>
    </row>
    <row r="262" spans="1:1">
      <c r="A262" s="3"/>
    </row>
    <row r="263" spans="1:1">
      <c r="A263" s="3"/>
    </row>
    <row r="264" spans="1:1">
      <c r="A264" s="3"/>
    </row>
    <row r="265" spans="1:1">
      <c r="A265" s="3"/>
    </row>
    <row r="266" spans="1:1">
      <c r="A266" s="3"/>
    </row>
    <row r="267" spans="1:1">
      <c r="A267" s="3"/>
    </row>
    <row r="268" spans="1:1">
      <c r="A268" s="3"/>
    </row>
    <row r="269" spans="1:1">
      <c r="A269" s="3"/>
    </row>
    <row r="270" spans="1:1">
      <c r="A270" s="3"/>
    </row>
    <row r="271" spans="1:1">
      <c r="A271" s="3"/>
    </row>
    <row r="272" spans="1:1">
      <c r="A272" s="3"/>
    </row>
    <row r="273" spans="1:1">
      <c r="A273" s="3"/>
    </row>
    <row r="274" spans="1:1">
      <c r="A274" s="3"/>
    </row>
    <row r="275" spans="1:1">
      <c r="A275" s="3"/>
    </row>
    <row r="276" spans="1:1">
      <c r="A276" s="3"/>
    </row>
    <row r="277" spans="1:1">
      <c r="A277" s="3"/>
    </row>
    <row r="278" spans="1:1">
      <c r="A278" s="3"/>
    </row>
    <row r="279" spans="1:1">
      <c r="A279" s="3"/>
    </row>
    <row r="280" spans="1:1">
      <c r="A280" s="3"/>
    </row>
    <row r="281" spans="1:1">
      <c r="A281" s="3"/>
    </row>
    <row r="282" spans="1:1">
      <c r="A282" s="3"/>
    </row>
    <row r="283" spans="1:1">
      <c r="A283" s="3"/>
    </row>
    <row r="284" spans="1:1">
      <c r="A284" s="3"/>
    </row>
    <row r="285" spans="1:1">
      <c r="A285" s="3"/>
    </row>
    <row r="286" spans="1:1">
      <c r="A286" s="3"/>
    </row>
    <row r="287" spans="1:1">
      <c r="A287" s="3"/>
    </row>
    <row r="288" spans="1:1">
      <c r="A288" s="3"/>
    </row>
    <row r="289" spans="1:1">
      <c r="A289" s="3"/>
    </row>
    <row r="290" spans="1:1">
      <c r="A290" s="3"/>
    </row>
    <row r="291" spans="1:1">
      <c r="A291" s="3"/>
    </row>
    <row r="292" spans="1:1">
      <c r="A292" s="3"/>
    </row>
    <row r="293" spans="1:1">
      <c r="A293" s="3"/>
    </row>
    <row r="294" spans="1:1">
      <c r="A294" s="3"/>
    </row>
    <row r="295" spans="1:1">
      <c r="A295" s="3"/>
    </row>
    <row r="296" spans="1:1">
      <c r="A296" s="3"/>
    </row>
    <row r="297" spans="1:1">
      <c r="A297" s="3"/>
    </row>
    <row r="298" spans="1:1">
      <c r="A298" s="3"/>
    </row>
    <row r="299" spans="1:1">
      <c r="A299" s="3"/>
    </row>
    <row r="300" spans="1:1">
      <c r="A300" s="3"/>
    </row>
  </sheetData>
  <mergeCells count="9">
    <mergeCell ref="I7:I9"/>
    <mergeCell ref="A7:A9"/>
    <mergeCell ref="B7:B9"/>
    <mergeCell ref="F7:F9"/>
    <mergeCell ref="G7:G9"/>
    <mergeCell ref="C7:C9"/>
    <mergeCell ref="D7:D9"/>
    <mergeCell ref="E7:E9"/>
    <mergeCell ref="H7:H9"/>
  </mergeCells>
  <phoneticPr fontId="2" type="noConversion"/>
  <printOptions horizontalCentered="1"/>
  <pageMargins left="0.35433070866141736" right="0" top="0.39370078740157483" bottom="0.39370078740157483" header="0.19685039370078741" footer="0.19685039370078741"/>
  <pageSetup paperSize="8" scale="75" orientation="portrait" r:id="rId1"/>
  <headerFooter alignWithMargins="0">
    <oddFooter>&amp;C&amp;"Times New Roman,標準"&amp;P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tabColor indexed="41"/>
  </sheetPr>
  <dimension ref="A1:J25"/>
  <sheetViews>
    <sheetView topLeftCell="A4" workbookViewId="0">
      <selection activeCell="A3" sqref="A3:E3"/>
    </sheetView>
  </sheetViews>
  <sheetFormatPr defaultColWidth="9" defaultRowHeight="19.8"/>
  <cols>
    <col min="1" max="1" width="42.109375" style="22" bestFit="1" customWidth="1"/>
    <col min="2" max="2" width="21.109375" style="22" customWidth="1"/>
    <col min="3" max="4" width="21.109375" style="22" hidden="1" customWidth="1"/>
    <col min="5" max="5" width="24.88671875" style="22" bestFit="1" customWidth="1"/>
    <col min="6" max="7" width="20.44140625" style="22" hidden="1" customWidth="1"/>
    <col min="8" max="9" width="18" style="22" customWidth="1"/>
    <col min="10" max="10" width="17.6640625" style="22" customWidth="1"/>
    <col min="11" max="16384" width="9" style="22"/>
  </cols>
  <sheetData>
    <row r="1" spans="1:10" ht="24.6">
      <c r="A1" s="1308" t="s">
        <v>103</v>
      </c>
      <c r="B1" s="1308"/>
      <c r="C1" s="1308"/>
      <c r="D1" s="1308"/>
      <c r="E1" s="1308"/>
      <c r="F1" s="21"/>
      <c r="G1" s="21"/>
      <c r="H1" s="21"/>
      <c r="I1" s="21"/>
    </row>
    <row r="2" spans="1:10" ht="24.6">
      <c r="A2" s="1308" t="s">
        <v>104</v>
      </c>
      <c r="B2" s="1308"/>
      <c r="C2" s="1308"/>
      <c r="D2" s="1308"/>
      <c r="E2" s="1308"/>
      <c r="F2" s="21"/>
      <c r="G2" s="21"/>
      <c r="H2" s="21"/>
      <c r="I2" s="21"/>
    </row>
    <row r="3" spans="1:10" ht="24.6">
      <c r="A3" s="1318" t="str">
        <f>綜平!$A$4</f>
        <v xml:space="preserve">中 華 民 國 106年 6 月份 </v>
      </c>
      <c r="B3" s="1319"/>
      <c r="C3" s="1319"/>
      <c r="D3" s="1319"/>
      <c r="E3" s="1319"/>
      <c r="F3" s="21"/>
      <c r="G3" s="21"/>
      <c r="H3" s="21"/>
      <c r="I3" s="21"/>
    </row>
    <row r="4" spans="1:10" ht="33" customHeight="1" thickBot="1">
      <c r="E4" s="23" t="s">
        <v>868</v>
      </c>
      <c r="F4" s="23"/>
      <c r="G4" s="23"/>
    </row>
    <row r="5" spans="1:10" s="26" customFormat="1" ht="27.75" customHeight="1">
      <c r="A5" s="1312" t="s">
        <v>45</v>
      </c>
      <c r="B5" s="1314" t="s">
        <v>46</v>
      </c>
      <c r="C5" s="61"/>
      <c r="D5" s="61"/>
      <c r="E5" s="1316" t="s">
        <v>47</v>
      </c>
      <c r="F5" s="53"/>
      <c r="G5" s="24"/>
      <c r="H5" s="1309" t="s">
        <v>870</v>
      </c>
      <c r="I5" s="1310"/>
      <c r="J5" s="1311"/>
    </row>
    <row r="6" spans="1:10" s="26" customFormat="1" ht="27.75" customHeight="1">
      <c r="A6" s="1313"/>
      <c r="B6" s="1315"/>
      <c r="C6" s="27" t="s">
        <v>48</v>
      </c>
      <c r="D6" s="27" t="s">
        <v>49</v>
      </c>
      <c r="E6" s="1317"/>
      <c r="F6" s="51" t="s">
        <v>871</v>
      </c>
      <c r="G6" s="27" t="s">
        <v>872</v>
      </c>
      <c r="H6" s="27" t="s">
        <v>871</v>
      </c>
      <c r="I6" s="28" t="s">
        <v>873</v>
      </c>
      <c r="J6" s="27" t="s">
        <v>872</v>
      </c>
    </row>
    <row r="7" spans="1:10" ht="43.5" customHeight="1">
      <c r="A7" s="62" t="s">
        <v>50</v>
      </c>
      <c r="B7" s="77">
        <f>SUM(B8:B13)</f>
        <v>167.36</v>
      </c>
      <c r="C7" s="77"/>
      <c r="D7" s="77"/>
      <c r="E7" s="78">
        <f>SUM(E8:E13)</f>
        <v>264.35000000000002</v>
      </c>
      <c r="F7" s="54"/>
      <c r="G7" s="29"/>
      <c r="H7" s="30"/>
      <c r="I7" s="30"/>
      <c r="J7" s="30"/>
    </row>
    <row r="8" spans="1:10" ht="43.5" customHeight="1">
      <c r="A8" s="64" t="s">
        <v>51</v>
      </c>
      <c r="B8" s="76">
        <f>'各－平衡表'!$B$10/100000000</f>
        <v>60.18</v>
      </c>
      <c r="C8" s="76"/>
      <c r="D8" s="76"/>
      <c r="E8" s="79">
        <f>'各－平衡表'!$B$111/100000000</f>
        <v>176.03</v>
      </c>
      <c r="F8" s="55"/>
      <c r="G8" s="31"/>
      <c r="H8" s="32">
        <v>723.08</v>
      </c>
      <c r="I8" s="32"/>
      <c r="J8" s="33"/>
    </row>
    <row r="9" spans="1:10" ht="50.25" customHeight="1">
      <c r="A9" s="64" t="s">
        <v>52</v>
      </c>
      <c r="B9" s="76">
        <f>'各－平衡表'!$G$10/100000000</f>
        <v>32.07</v>
      </c>
      <c r="C9" s="76"/>
      <c r="D9" s="76"/>
      <c r="E9" s="79">
        <f>'各－平衡表'!$G$111/100000000</f>
        <v>39.979999999999997</v>
      </c>
      <c r="F9" s="56"/>
      <c r="G9" s="34"/>
      <c r="H9" s="32">
        <v>765.45</v>
      </c>
      <c r="I9" s="32"/>
      <c r="J9" s="33"/>
    </row>
    <row r="10" spans="1:10" ht="43.5" customHeight="1">
      <c r="A10" s="65" t="s">
        <v>53</v>
      </c>
      <c r="B10" s="35">
        <f>'各－平衡表'!$D$10/100000000</f>
        <v>69.44</v>
      </c>
      <c r="C10" s="35"/>
      <c r="D10" s="35"/>
      <c r="E10" s="66">
        <f>'各－平衡表'!$D$111/100000000</f>
        <v>70.62</v>
      </c>
      <c r="F10" s="57"/>
      <c r="G10" s="35"/>
      <c r="H10" s="30"/>
      <c r="I10" s="30"/>
      <c r="J10" s="30"/>
    </row>
    <row r="11" spans="1:10" ht="43.5" customHeight="1">
      <c r="A11" s="67" t="s">
        <v>54</v>
      </c>
      <c r="B11" s="29">
        <f>'各－平衡表'!$F$10/100000000</f>
        <v>3.4</v>
      </c>
      <c r="C11" s="29"/>
      <c r="D11" s="29"/>
      <c r="E11" s="63">
        <f>'各－平衡表'!$F$111/100000000</f>
        <v>-24.75</v>
      </c>
      <c r="F11" s="54"/>
      <c r="G11" s="29"/>
      <c r="H11" s="30"/>
      <c r="I11" s="30"/>
      <c r="J11" s="30"/>
    </row>
    <row r="12" spans="1:10" ht="43.5" customHeight="1">
      <c r="A12" s="67" t="s">
        <v>55</v>
      </c>
      <c r="B12" s="29">
        <f>'各－平衡表'!$C$10/100000000</f>
        <v>2.27</v>
      </c>
      <c r="C12" s="29"/>
      <c r="D12" s="29"/>
      <c r="E12" s="63">
        <f>'各－平衡表'!$C$111/100000000</f>
        <v>2.4700000000000002</v>
      </c>
      <c r="F12" s="54"/>
      <c r="G12" s="29"/>
      <c r="H12" s="36"/>
      <c r="I12" s="36"/>
      <c r="J12" s="36"/>
    </row>
    <row r="13" spans="1:10" ht="43.5" customHeight="1" thickBot="1">
      <c r="A13" s="74" t="s">
        <v>56</v>
      </c>
      <c r="B13" s="37">
        <f>'各－平衡表'!$E$10/100000000</f>
        <v>0</v>
      </c>
      <c r="C13" s="37"/>
      <c r="D13" s="37"/>
      <c r="E13" s="75">
        <f>'各－平衡表'!$E$111/100000000</f>
        <v>0</v>
      </c>
      <c r="F13" s="58"/>
      <c r="G13" s="37"/>
      <c r="H13" s="38"/>
      <c r="I13" s="38"/>
      <c r="J13" s="38"/>
    </row>
    <row r="14" spans="1:10" ht="43.5" customHeight="1" thickTop="1">
      <c r="A14" s="68" t="s">
        <v>874</v>
      </c>
      <c r="B14" s="52">
        <f>SUM(B15:B17)</f>
        <v>26.55</v>
      </c>
      <c r="C14" s="52"/>
      <c r="D14" s="52"/>
      <c r="E14" s="69">
        <f>SUM(E15:E17)</f>
        <v>36.96</v>
      </c>
      <c r="F14" s="59"/>
      <c r="G14" s="39"/>
      <c r="H14" s="40"/>
      <c r="I14" s="40"/>
      <c r="J14" s="40"/>
    </row>
    <row r="15" spans="1:10" ht="43.5" customHeight="1">
      <c r="A15" s="67" t="s">
        <v>875</v>
      </c>
      <c r="B15" s="41">
        <v>17.940000000000001</v>
      </c>
      <c r="C15" s="41"/>
      <c r="D15" s="41"/>
      <c r="E15" s="70">
        <v>22.84</v>
      </c>
      <c r="F15" s="60"/>
      <c r="G15" s="41"/>
      <c r="H15" s="36"/>
      <c r="I15" s="36"/>
      <c r="J15" s="36"/>
    </row>
    <row r="16" spans="1:10" ht="43.5" customHeight="1">
      <c r="A16" s="67" t="s">
        <v>876</v>
      </c>
      <c r="B16" s="41">
        <v>2.75</v>
      </c>
      <c r="C16" s="41"/>
      <c r="D16" s="41"/>
      <c r="E16" s="70">
        <v>6.93</v>
      </c>
      <c r="F16" s="60"/>
      <c r="G16" s="41"/>
      <c r="H16" s="36"/>
      <c r="I16" s="36"/>
      <c r="J16" s="36"/>
    </row>
    <row r="17" spans="1:10" ht="43.5" customHeight="1" thickBot="1">
      <c r="A17" s="71" t="s">
        <v>0</v>
      </c>
      <c r="B17" s="72">
        <v>5.86</v>
      </c>
      <c r="C17" s="72"/>
      <c r="D17" s="72"/>
      <c r="E17" s="73">
        <v>7.19</v>
      </c>
      <c r="F17" s="60"/>
      <c r="G17" s="41"/>
      <c r="H17" s="36"/>
      <c r="I17" s="36"/>
      <c r="J17" s="36"/>
    </row>
    <row r="18" spans="1:10" ht="32.25" customHeight="1">
      <c r="E18" s="42"/>
      <c r="F18" s="42"/>
      <c r="G18" s="42"/>
    </row>
    <row r="20" spans="1:10">
      <c r="B20" s="1305" t="s">
        <v>867</v>
      </c>
      <c r="C20" s="44"/>
      <c r="D20" s="44"/>
      <c r="E20" s="1306" t="s">
        <v>1</v>
      </c>
      <c r="F20" s="1307"/>
      <c r="G20" s="1307"/>
      <c r="H20" s="1307"/>
      <c r="I20" s="45"/>
    </row>
    <row r="21" spans="1:10">
      <c r="B21" s="1305"/>
      <c r="C21" s="43"/>
      <c r="D21" s="43"/>
      <c r="E21" s="43" t="s">
        <v>2</v>
      </c>
      <c r="F21" s="43"/>
      <c r="G21" s="43"/>
      <c r="H21" s="43" t="s">
        <v>3</v>
      </c>
      <c r="I21" s="45"/>
    </row>
    <row r="22" spans="1:10" ht="36.75" customHeight="1">
      <c r="A22" s="46" t="s">
        <v>4</v>
      </c>
      <c r="B22" s="30">
        <v>819637</v>
      </c>
      <c r="C22" s="30"/>
      <c r="D22" s="30"/>
      <c r="E22" s="30">
        <v>1334569</v>
      </c>
      <c r="F22" s="30"/>
      <c r="G22" s="30"/>
      <c r="H22" s="30">
        <v>303053</v>
      </c>
      <c r="I22" s="47"/>
    </row>
    <row r="23" spans="1:10" ht="36.75" customHeight="1">
      <c r="A23" s="46"/>
      <c r="B23" s="1305" t="s">
        <v>39</v>
      </c>
      <c r="C23" s="1305"/>
      <c r="D23" s="1305"/>
      <c r="E23" s="1305"/>
      <c r="F23" s="44"/>
      <c r="G23" s="44"/>
      <c r="H23" s="25" t="s">
        <v>40</v>
      </c>
      <c r="I23" s="48"/>
    </row>
    <row r="24" spans="1:10" ht="36.75" customHeight="1">
      <c r="A24" s="46"/>
      <c r="B24" s="43" t="s">
        <v>869</v>
      </c>
      <c r="C24" s="43"/>
      <c r="D24" s="43"/>
      <c r="E24" s="43" t="s">
        <v>41</v>
      </c>
      <c r="F24" s="43"/>
      <c r="G24" s="43"/>
      <c r="H24" s="27" t="s">
        <v>42</v>
      </c>
      <c r="I24" s="48"/>
    </row>
    <row r="25" spans="1:10" ht="36.75" customHeight="1">
      <c r="A25" s="46" t="s">
        <v>43</v>
      </c>
      <c r="B25" s="30">
        <v>80114</v>
      </c>
      <c r="C25" s="30"/>
      <c r="D25" s="30"/>
      <c r="E25" s="30">
        <v>80114</v>
      </c>
      <c r="F25" s="30"/>
      <c r="G25" s="30"/>
      <c r="H25" s="49">
        <v>1454635</v>
      </c>
      <c r="I25" s="50"/>
    </row>
  </sheetData>
  <mergeCells count="10">
    <mergeCell ref="B20:B21"/>
    <mergeCell ref="E20:H20"/>
    <mergeCell ref="B23:E23"/>
    <mergeCell ref="A1:E1"/>
    <mergeCell ref="A2:E2"/>
    <mergeCell ref="H5:J5"/>
    <mergeCell ref="A5:A6"/>
    <mergeCell ref="B5:B6"/>
    <mergeCell ref="E5:E6"/>
    <mergeCell ref="A3:E3"/>
  </mergeCells>
  <phoneticPr fontId="2" type="noConversion"/>
  <pageMargins left="1.07" right="0.38" top="1.1599999999999999" bottom="1.44" header="0.5" footer="1.55"/>
  <pageSetup paperSize="9" orientation="portrait" r:id="rId1"/>
  <headerFooter alignWithMargins="0">
    <oddFooter>&amp;R&amp;"Times New Roman,標準"&amp;D</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3:F13"/>
  <sheetViews>
    <sheetView workbookViewId="0">
      <selection activeCell="B6" sqref="B6"/>
    </sheetView>
  </sheetViews>
  <sheetFormatPr defaultRowHeight="16.2"/>
  <cols>
    <col min="1" max="1" width="18.77734375" customWidth="1"/>
    <col min="2" max="3" width="15.88671875" bestFit="1" customWidth="1"/>
    <col min="4" max="4" width="16.109375" customWidth="1"/>
    <col min="5" max="5" width="15" bestFit="1" customWidth="1"/>
    <col min="6" max="6" width="12.21875" bestFit="1" customWidth="1"/>
  </cols>
  <sheetData>
    <row r="3" spans="1:6" s="17" customFormat="1">
      <c r="A3" s="16"/>
      <c r="B3" s="16" t="s">
        <v>857</v>
      </c>
      <c r="C3" s="16" t="s">
        <v>858</v>
      </c>
      <c r="D3" s="16" t="s">
        <v>859</v>
      </c>
      <c r="E3" s="16"/>
    </row>
    <row r="4" spans="1:6" ht="39" customHeight="1">
      <c r="A4" s="12" t="s">
        <v>851</v>
      </c>
      <c r="B4" s="13">
        <v>15364635560</v>
      </c>
      <c r="C4" s="13">
        <v>13104754745</v>
      </c>
      <c r="D4" s="13">
        <f t="shared" ref="D4:D9" si="0">B4-C4</f>
        <v>2259880815</v>
      </c>
      <c r="E4" s="13"/>
    </row>
    <row r="5" spans="1:6" ht="39" customHeight="1">
      <c r="A5" s="14" t="s">
        <v>852</v>
      </c>
      <c r="B5" s="13">
        <f>1245714360+316086137+69718271</f>
        <v>1631518768</v>
      </c>
      <c r="C5" s="13">
        <f>800262385+313304187+6108430.36+62760101</f>
        <v>1182435103</v>
      </c>
      <c r="D5" s="13">
        <f t="shared" si="0"/>
        <v>449083665</v>
      </c>
      <c r="E5" s="13"/>
      <c r="F5" s="18">
        <v>66391790.640000001</v>
      </c>
    </row>
    <row r="6" spans="1:6" ht="39" customHeight="1">
      <c r="A6" s="14" t="s">
        <v>853</v>
      </c>
      <c r="B6" s="13">
        <v>795006101</v>
      </c>
      <c r="C6" s="13">
        <v>897148150</v>
      </c>
      <c r="D6" s="13">
        <f t="shared" si="0"/>
        <v>-102142049</v>
      </c>
      <c r="E6" s="13"/>
    </row>
    <row r="7" spans="1:6" ht="39" customHeight="1">
      <c r="A7" s="12" t="s">
        <v>854</v>
      </c>
      <c r="B7" s="13">
        <v>16995179</v>
      </c>
      <c r="C7" s="13">
        <v>27255944</v>
      </c>
      <c r="D7" s="13">
        <f t="shared" si="0"/>
        <v>-10260765</v>
      </c>
      <c r="E7" s="13"/>
    </row>
    <row r="8" spans="1:6" ht="39" customHeight="1">
      <c r="A8" s="12" t="s">
        <v>855</v>
      </c>
      <c r="B8" s="13">
        <v>7011876</v>
      </c>
      <c r="C8" s="13">
        <v>0</v>
      </c>
      <c r="D8" s="13">
        <f t="shared" si="0"/>
        <v>7011876</v>
      </c>
      <c r="E8" s="13"/>
    </row>
    <row r="9" spans="1:6" ht="39" customHeight="1">
      <c r="A9" s="14" t="s">
        <v>856</v>
      </c>
      <c r="B9" s="13">
        <v>3260790761</v>
      </c>
      <c r="C9" s="13">
        <v>616579074</v>
      </c>
      <c r="D9" s="13">
        <f t="shared" si="0"/>
        <v>2644211687</v>
      </c>
      <c r="E9" s="13"/>
    </row>
    <row r="10" spans="1:6" ht="39" customHeight="1">
      <c r="A10" s="15" t="s">
        <v>819</v>
      </c>
      <c r="B10" s="13">
        <f>SUM(B4:B9)</f>
        <v>21075958245</v>
      </c>
      <c r="C10" s="13">
        <f>SUM(C4:C9)</f>
        <v>15828173016</v>
      </c>
      <c r="D10" s="13">
        <f>SUM(D4:D9)</f>
        <v>5247785229</v>
      </c>
      <c r="E10" s="13">
        <f>+B10-C10</f>
        <v>5247785229</v>
      </c>
    </row>
    <row r="11" spans="1:6">
      <c r="B11" s="19">
        <v>210.76</v>
      </c>
      <c r="C11" s="9">
        <v>158.28</v>
      </c>
      <c r="D11" s="9">
        <f>+B11-C11</f>
        <v>52.48</v>
      </c>
    </row>
    <row r="12" spans="1:6">
      <c r="B12" s="9">
        <v>256.02</v>
      </c>
      <c r="C12" s="9">
        <v>444.18</v>
      </c>
      <c r="D12" s="9"/>
    </row>
    <row r="13" spans="1:6">
      <c r="B13" s="9">
        <f>+B11/B12*100</f>
        <v>82.32</v>
      </c>
      <c r="C13" s="9">
        <f>+C11/C12*100</f>
        <v>35.630000000000003</v>
      </c>
    </row>
  </sheetData>
  <phoneticPr fontId="2" type="noConversion"/>
  <pageMargins left="0.75" right="0.75" top="1" bottom="1" header="0.5" footer="0.5"/>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20</vt:i4>
      </vt:variant>
      <vt:variant>
        <vt:lpstr>已命名的範圍</vt:lpstr>
      </vt:variant>
      <vt:variant>
        <vt:i4>27</vt:i4>
      </vt:variant>
    </vt:vector>
  </HeadingPairs>
  <TitlesOfParts>
    <vt:vector size="47" baseType="lpstr">
      <vt:lpstr>遞送單</vt:lpstr>
      <vt:lpstr>審計處(不用印)</vt:lpstr>
      <vt:lpstr>編表步驟</vt:lpstr>
      <vt:lpstr>1封面</vt:lpstr>
      <vt:lpstr>目次</vt:lpstr>
      <vt:lpstr>來源餘絀表</vt:lpstr>
      <vt:lpstr>增減說明</vt:lpstr>
      <vt:lpstr>餘絀表(實際數)</vt:lpstr>
      <vt:lpstr>餘絀表(預算數)</vt:lpstr>
      <vt:lpstr>綜平</vt:lpstr>
      <vt:lpstr>各－平衡表</vt:lpstr>
      <vt:lpstr>主要業務</vt:lpstr>
      <vt:lpstr>固定項目-折舊</vt:lpstr>
      <vt:lpstr>購建固定資產</vt:lpstr>
      <vt:lpstr>累計實際</vt:lpstr>
      <vt:lpstr>累計預算</vt:lpstr>
      <vt:lpstr>上月實際 </vt:lpstr>
      <vt:lpstr>上月預算 </vt:lpstr>
      <vt:lpstr>現金基金餘額</vt:lpstr>
      <vt:lpstr>Sheet1</vt:lpstr>
      <vt:lpstr>'上月預算 '!Print_Area</vt:lpstr>
      <vt:lpstr>'上月實際 '!Print_Area</vt:lpstr>
      <vt:lpstr>主要業務!Print_Area</vt:lpstr>
      <vt:lpstr>'各－平衡表'!Print_Area</vt:lpstr>
      <vt:lpstr>來源餘絀表!Print_Area</vt:lpstr>
      <vt:lpstr>'固定項目-折舊'!Print_Area</vt:lpstr>
      <vt:lpstr>現金基金餘額!Print_Area</vt:lpstr>
      <vt:lpstr>累計預算!Print_Area</vt:lpstr>
      <vt:lpstr>累計實際!Print_Area</vt:lpstr>
      <vt:lpstr>綜平!Print_Area</vt:lpstr>
      <vt:lpstr>增減說明!Print_Area</vt:lpstr>
      <vt:lpstr>'餘絀表(預算數)'!Print_Area</vt:lpstr>
      <vt:lpstr>'餘絀表(實際數)'!Print_Area</vt:lpstr>
      <vt:lpstr>購建固定資產!Print_Area</vt:lpstr>
      <vt:lpstr>'上月預算 '!Print_Titles</vt:lpstr>
      <vt:lpstr>'上月實際 '!Print_Titles</vt:lpstr>
      <vt:lpstr>主要業務!Print_Titles</vt:lpstr>
      <vt:lpstr>'各－平衡表'!Print_Titles</vt:lpstr>
      <vt:lpstr>來源餘絀表!Print_Titles</vt:lpstr>
      <vt:lpstr>'固定項目-折舊'!Print_Titles</vt:lpstr>
      <vt:lpstr>累計預算!Print_Titles</vt:lpstr>
      <vt:lpstr>累計實際!Print_Titles</vt:lpstr>
      <vt:lpstr>綜平!Print_Titles</vt:lpstr>
      <vt:lpstr>增減說明!Print_Titles</vt:lpstr>
      <vt:lpstr>'餘絀表(預算數)'!Print_Titles</vt:lpstr>
      <vt:lpstr>'餘絀表(實際數)'!Print_Titles</vt:lpstr>
      <vt:lpstr>購建固定資產!Print_Titles</vt:lpstr>
    </vt:vector>
  </TitlesOfParts>
  <Company>行政院農業委員會</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糧食管理處</dc:creator>
  <cp:lastModifiedBy>帳務科黃辛于</cp:lastModifiedBy>
  <cp:lastPrinted>2017-07-07T07:12:47Z</cp:lastPrinted>
  <dcterms:created xsi:type="dcterms:W3CDTF">2003-02-11T03:14:41Z</dcterms:created>
  <dcterms:modified xsi:type="dcterms:W3CDTF">2017-07-07T07:26:11Z</dcterms:modified>
</cp:coreProperties>
</file>